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33" windowHeight="10249" firstSheet="3" activeTab="3"/>
  </bookViews>
  <sheets>
    <sheet name="索引目录" sheetId="2" state="hidden" r:id="rId1"/>
    <sheet name="封面" sheetId="3" state="hidden" r:id="rId2"/>
    <sheet name="固定资产汇总" sheetId="4" state="hidden" r:id="rId3"/>
    <sheet name="库存商品" sheetId="5" r:id="rId4"/>
    <sheet name="库存商品 (2)" sheetId="8" state="hidden" r:id="rId5"/>
    <sheet name="Sheet1" sheetId="7" state="hidden" r:id="rId6"/>
    <sheet name="Sheet2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4" hidden="1">'库存商品 (2)'!$A$5:$AT$402</definedName>
    <definedName name="_xlnm._FilterDatabase" localSheetId="6" hidden="1">Sheet2!$B$1:$C$42</definedName>
    <definedName name="_xlnm._FilterDatabase" localSheetId="3" hidden="1">库存商品!$A$5:$AV$401</definedName>
    <definedName name="\0">#REF!</definedName>
    <definedName name="_?">#REF!</definedName>
    <definedName name="_??????">#REF!</definedName>
    <definedName name="__?">#REF!</definedName>
    <definedName name="__??????">#REF!</definedName>
    <definedName name="_06">#REF!</definedName>
    <definedName name="_13_?">#REF!</definedName>
    <definedName name="_26_??????">#REF!</definedName>
    <definedName name="_27M10_">#N/A</definedName>
    <definedName name="_28P10_">#N/A</definedName>
    <definedName name="_29其他资产_开办费除外_明细表">#REF!</definedName>
    <definedName name="_3_?">#REF!</definedName>
    <definedName name="_6_??????">#REF!</definedName>
    <definedName name="_7M10_">[23]合同负债!_7M10_</definedName>
    <definedName name="_8P10_">[23]合同负债!_8P10_</definedName>
    <definedName name="_9其他资产_开办费除外_明细表">#REF!</definedName>
    <definedName name="_BSP2">#REF!</definedName>
    <definedName name="_h1">[1]收入!$A$26</definedName>
    <definedName name="_M10">'[23]成本途径存货——产成品分析表(倒扣整体法)'!_M10</definedName>
    <definedName name="_P10">'[23]成本途径存货——产成品分析表(倒扣整体法)'!_P10</definedName>
    <definedName name="A">#REF!</definedName>
    <definedName name="aa">'[2]江苏苏州本部（中央）'!$C$39</definedName>
    <definedName name="bb">[3]说明!$C$31</definedName>
    <definedName name="bbkm">[4]W!$B$2:$B$65</definedName>
    <definedName name="bbxml">#REF!</definedName>
    <definedName name="BS">#REF!</definedName>
    <definedName name="BSCS">#REF!</definedName>
    <definedName name="BSCSP2">#REF!</definedName>
    <definedName name="chb">[5]完!$G$2:$G$32</definedName>
    <definedName name="chmxb">#REF!</definedName>
    <definedName name="cost">#REF!</definedName>
    <definedName name="Database">'[6]8月消耗'!$A$1:$L$824</definedName>
    <definedName name="DCF打印">#REF!</definedName>
    <definedName name="didi">#REF!</definedName>
    <definedName name="Document_array">{"Book1","公路收费权测算表.xls"}</definedName>
    <definedName name="E5897844">#REF!</definedName>
    <definedName name="eve">[7]土地底稿!$C$39</definedName>
    <definedName name="fwjz">[8]cs!#REF!</definedName>
    <definedName name="hh">[3]收入!$A$15</definedName>
    <definedName name="hjp">[3]收入!$A$15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hz">[8]cs!#REF!</definedName>
    <definedName name="IS">#REF!</definedName>
    <definedName name="ISCS">#REF!</definedName>
    <definedName name="ISCSP">#REF!</definedName>
    <definedName name="ISP">#REF!</definedName>
    <definedName name="kk">[9]W!#REF!</definedName>
    <definedName name="mxkm">[4]W!$D$2:$D$59</definedName>
    <definedName name="mxxml">#REF!</definedName>
    <definedName name="pgjl">[8]cs!#REF!</definedName>
    <definedName name="PRCGAAP">#REF!</definedName>
    <definedName name="PRCGAAP2">#REF!</definedName>
    <definedName name="_xlnm.Print_Area">#REF!</definedName>
    <definedName name="Print_Area_MI">#REF!</definedName>
    <definedName name="print_area1">#REF!</definedName>
    <definedName name="_xlnm.Print_Titles" hidden="1">#REF!,#REF!</definedName>
    <definedName name="qcbbkm">[10]W!$E$2:$E$84</definedName>
    <definedName name="sb">[8]cs!#REF!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j">[9]W!$B$2:$B$3</definedName>
    <definedName name="sjjl">[11]完!$A$2:$A$7</definedName>
    <definedName name="ss">[3]收入!$A$15</definedName>
    <definedName name="sy">#REF!</definedName>
    <definedName name="syh">[4]W!$A$2:$A$65</definedName>
    <definedName name="UFPrn20080505214044">#REF!</definedName>
    <definedName name="UFPrn20080505214150">#REF!</definedName>
    <definedName name="Wedge">#REF!</definedName>
    <definedName name="Work_Program_By_Area_List">#REF!</definedName>
    <definedName name="zd">[12]W!$C$2:$C$3</definedName>
    <definedName name="zhb">[13]完!$C$2:$C$133</definedName>
    <definedName name="zhb1">[14]W!$C$2:$C$133</definedName>
    <definedName name="zhb3">[15]完!$C$2:$C$133</definedName>
    <definedName name="zhb4">[16]完!$C$2:$C$133</definedName>
    <definedName name="zhkm">#REF!</definedName>
    <definedName name="zhxmb">[17]完!$D$2:$D$133</definedName>
    <definedName name="zmjz">[8]cs!#REF!</definedName>
    <definedName name="啊">#REF!</definedName>
    <definedName name="报表项目">[9]W!#REF!</definedName>
    <definedName name="备用">#REF!</definedName>
    <definedName name="不动产分类别汇总表3">{"Book1","公路收费权测算表.xls"}</definedName>
    <definedName name="存货93期初">[18]企业表一!$C$7</definedName>
    <definedName name="存货93期末">[18]企业表一!$D$7</definedName>
    <definedName name="存货94期初">[18]企业表一!$E$7</definedName>
    <definedName name="存货94期末">[18]企业表一!$F$7</definedName>
    <definedName name="存货95期初">[18]企业表一!$G$7</definedName>
    <definedName name="存货95期末">[18]企业表一!$H$7</definedName>
    <definedName name="大">[9]W!#REF!</definedName>
    <definedName name="大多数">'[19]13 铁路配件'!$A$15</definedName>
    <definedName name="房屋重置成本测算表">{"Book1","公路收费权测算表.xls"}</definedName>
    <definedName name="飞过海">'[20]20 运输公司'!$C$4</definedName>
    <definedName name="负债合计93期末">[18]企业表一!$D$17</definedName>
    <definedName name="负债合计94期末">[18]企业表一!$F$17</definedName>
    <definedName name="负债合计95期末">[18]企业表一!$H$17</definedName>
    <definedName name="固定资产">[21]固定资产资料!$A$15</definedName>
    <definedName name="核对内容">[9]W!#REF!</definedName>
    <definedName name="核对内容说明">[9]W!#REF!</definedName>
    <definedName name="汇率">#REF!</definedName>
    <definedName name="货币资金">[9]W!#REF!</definedName>
    <definedName name="机器设备评估明细表">#REF!</definedName>
    <definedName name="计价">#REF!</definedName>
    <definedName name="今年">2002.3</definedName>
    <definedName name="净_利_润93">'[18]M-5C'!$B$24</definedName>
    <definedName name="净_利_润94">'[18]M-5C'!$D$24</definedName>
    <definedName name="净_利_润95">'[18]M-5C'!$F$24</definedName>
    <definedName name="净资产合计93期初">[18]企业表一!$C$20</definedName>
    <definedName name="净资产合计93期末">[18]企业表一!$D$20</definedName>
    <definedName name="净资产合计94期初">[18]企业表一!$E$20</definedName>
    <definedName name="净资产合计94期末">[18]企业表一!$F$20</definedName>
    <definedName name="净资产合计95期初">[18]企业表一!$G$20</definedName>
    <definedName name="净资产合计95期末">[18]企业表一!$H$20</definedName>
    <definedName name="李廷章">#REF!</definedName>
    <definedName name="利_润_总_额93">'[18]M-5A'!$B$10</definedName>
    <definedName name="利_润_总_额94">'[18]M-5A'!$C$10</definedName>
    <definedName name="利_润_总_额95">'[18]M-5A'!$D$10</definedName>
    <definedName name="流_动_资_产93">'[18]M-5A'!$B$15</definedName>
    <definedName name="流_动_资_产94">'[18]M-5A'!$C$15</definedName>
    <definedName name="流_动_资_产95">'[18]M-5A'!$D$15</definedName>
    <definedName name="流动负债93期末">[18]企业表一!$D$15</definedName>
    <definedName name="流动负债94期末">[18]企业表一!$F$15</definedName>
    <definedName name="流动负债95期末">[18]企业表一!$H$15</definedName>
    <definedName name="明细科">[9]W!#REF!</definedName>
    <definedName name="明细科目">[9]W!#REF!</definedName>
    <definedName name="年初短期投资">#REF!</definedName>
    <definedName name="年初货币资金">#REF!</definedName>
    <definedName name="年初应收票据">#REF!</definedName>
    <definedName name="审计结论">[22]完!$A$2:$A$7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速_动_资_产93">'[18]M-5A'!$B$14</definedName>
    <definedName name="速_动_资_产94">'[18]M-5A'!$C$14</definedName>
    <definedName name="速_动_资_产95">'[18]M-5A'!$D$14</definedName>
    <definedName name="索引号">[9]W!#REF!</definedName>
    <definedName name="应会">#REF!</definedName>
    <definedName name="应收帐款93期初">[18]企业表一!$C$6</definedName>
    <definedName name="应收帐款93期末">[18]企业表一!$D$6</definedName>
    <definedName name="应收帐款94期初">[18]企业表一!$E$6</definedName>
    <definedName name="应收帐款94期末">[18]企业表一!$F$6</definedName>
    <definedName name="应收帐款95期初">[18]企业表一!$G$6</definedName>
    <definedName name="应收帐款95期末">[18]企业表一!$H$6</definedName>
    <definedName name="帐务_科目_1131059_栏目_期末贷方余额">20</definedName>
    <definedName name="资产合计93期初">[18]企业表一!$C$14</definedName>
    <definedName name="资产合计93期末">[18]企业表一!$D$14</definedName>
    <definedName name="资产合计94期初">[18]企业表一!$E$14</definedName>
    <definedName name="资产合计94期末">[18]企业表一!$F$14</definedName>
    <definedName name="资产合计95期初">[18]企业表一!$G$14</definedName>
    <definedName name="资产合计95期末">[18]企业表一!$H$14</definedName>
    <definedName name="资料查证及特殊约定事项说明">#REF!</definedName>
    <definedName name="전">#REF!</definedName>
    <definedName name="주택사업본부">#REF!</definedName>
    <definedName name="철구사업본부">#REF!</definedName>
    <definedName name="_xlnm.Print_Area" localSheetId="1">封面!$B$2:$O$37</definedName>
    <definedName name="_xlnm.Print_Area" localSheetId="2">固定资产汇总!$A$2:$L$25</definedName>
    <definedName name="_xlnm.Print_Area" localSheetId="3">库存商品!$A$2:$AH$406</definedName>
    <definedName name="_xlnm.Print_Titles" localSheetId="3" hidden="1">库存商品!$2:$5</definedName>
    <definedName name="_xlnm.Print_Area" localSheetId="4">'库存商品 (2)'!$A$2:$AI$410</definedName>
    <definedName name="_xlnm.Print_Titles" localSheetId="4" hidden="1">'库存商品 (2)'!$2:$6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<sst xmlns="http://schemas.openxmlformats.org/spreadsheetml/2006/main" count="3412" uniqueCount="990">
  <si>
    <t>资产评估申报表索引目录</t>
  </si>
  <si>
    <t>评估申报表封面</t>
  </si>
  <si>
    <t>评估申报表说明（填表前请先阅读）</t>
  </si>
  <si>
    <t>基本情况表</t>
  </si>
  <si>
    <t>企业原始报表</t>
  </si>
  <si>
    <t>审计后资产负债表</t>
  </si>
  <si>
    <t>汇总表</t>
  </si>
  <si>
    <t>分类汇总表</t>
  </si>
  <si>
    <t>资产类科目</t>
  </si>
  <si>
    <t>负债类科目</t>
  </si>
  <si>
    <t>流动资产</t>
  </si>
  <si>
    <t>货币资金</t>
  </si>
  <si>
    <t>现金</t>
  </si>
  <si>
    <t>流动负债</t>
  </si>
  <si>
    <t>短期借款</t>
  </si>
  <si>
    <t>银行存款</t>
  </si>
  <si>
    <t>交易性金融负债</t>
  </si>
  <si>
    <t>其他货币资金</t>
  </si>
  <si>
    <t>应付票据</t>
  </si>
  <si>
    <t>交易性金融资产</t>
  </si>
  <si>
    <t>股票投资</t>
  </si>
  <si>
    <t>应付账款</t>
  </si>
  <si>
    <t>债券投资</t>
  </si>
  <si>
    <t>预收款项</t>
  </si>
  <si>
    <t>基金投资</t>
  </si>
  <si>
    <t>应付职工薪酬</t>
  </si>
  <si>
    <t>应收票据</t>
  </si>
  <si>
    <t>应交税费</t>
  </si>
  <si>
    <t>应收账款</t>
  </si>
  <si>
    <t>应付利息</t>
  </si>
  <si>
    <t>预付账款</t>
  </si>
  <si>
    <t>应付股利（应付利润）</t>
  </si>
  <si>
    <t>应收利息</t>
  </si>
  <si>
    <t>其他应付款</t>
  </si>
  <si>
    <t>应收股利</t>
  </si>
  <si>
    <t>一年内到期的非流动负债</t>
  </si>
  <si>
    <t>其他应收款</t>
  </si>
  <si>
    <t>其他流动负债</t>
  </si>
  <si>
    <t>存货</t>
  </si>
  <si>
    <t>原材料</t>
  </si>
  <si>
    <t>材料采购（在途物资）</t>
  </si>
  <si>
    <t>在库低值易耗品</t>
  </si>
  <si>
    <t>非流动负债</t>
  </si>
  <si>
    <t>长期借款</t>
  </si>
  <si>
    <t>包装物</t>
  </si>
  <si>
    <t>应付债券</t>
  </si>
  <si>
    <t>委托加工物资</t>
  </si>
  <si>
    <t>长期应付款</t>
  </si>
  <si>
    <t>产成品(库存商品)</t>
  </si>
  <si>
    <t>专项应付款</t>
  </si>
  <si>
    <t>开发产品</t>
  </si>
  <si>
    <t>预计负债</t>
  </si>
  <si>
    <t>出租开发产品</t>
  </si>
  <si>
    <t>递延所得税负债</t>
  </si>
  <si>
    <t>在产品</t>
  </si>
  <si>
    <t>其他非流动负债</t>
  </si>
  <si>
    <t>开发成本</t>
  </si>
  <si>
    <t>分期收款发出商品</t>
  </si>
  <si>
    <t>在用低值易耗品</t>
  </si>
  <si>
    <t>委托代销商品</t>
  </si>
  <si>
    <t>受托代销商品</t>
  </si>
  <si>
    <t>未结算工程</t>
  </si>
  <si>
    <t>周转材料</t>
  </si>
  <si>
    <t>一年到期非流动资产</t>
  </si>
  <si>
    <t>其他流动资产</t>
  </si>
  <si>
    <t>可供出售金融资产</t>
  </si>
  <si>
    <t>其他投资</t>
  </si>
  <si>
    <t>持有至到期投资</t>
  </si>
  <si>
    <t>长期应收款</t>
  </si>
  <si>
    <t>长期股权投资</t>
  </si>
  <si>
    <t>投资性房地产</t>
  </si>
  <si>
    <t>（房屋成本计量</t>
  </si>
  <si>
    <t>房屋公允价值计量</t>
  </si>
  <si>
    <t>土地成本计量</t>
  </si>
  <si>
    <t>土地公允价值计量）</t>
  </si>
  <si>
    <t>固定资产</t>
  </si>
  <si>
    <t>房屋建筑物</t>
  </si>
  <si>
    <t>构筑物及其他辅助设施</t>
  </si>
  <si>
    <t>管道及沟槽</t>
  </si>
  <si>
    <t>机器设备</t>
  </si>
  <si>
    <t>车辆</t>
  </si>
  <si>
    <t>电子设备</t>
  </si>
  <si>
    <t>非流动资产</t>
  </si>
  <si>
    <t>土地</t>
  </si>
  <si>
    <t>在建工程</t>
  </si>
  <si>
    <t>在建工程-土建工程</t>
  </si>
  <si>
    <t>在建工程-设备安装工程</t>
  </si>
  <si>
    <t>工程物资</t>
  </si>
  <si>
    <t>固定资产清理</t>
  </si>
  <si>
    <t>生产性生物资产</t>
  </si>
  <si>
    <t>油气资产</t>
  </si>
  <si>
    <t>无形资产</t>
  </si>
  <si>
    <t>土地使用权</t>
  </si>
  <si>
    <t>矿业权</t>
  </si>
  <si>
    <t>开发支出</t>
  </si>
  <si>
    <t>其他无形资产</t>
  </si>
  <si>
    <t>商誉</t>
  </si>
  <si>
    <t>长期待摊费用</t>
  </si>
  <si>
    <t>递延所得税资产</t>
  </si>
  <si>
    <t>其他非流动资产</t>
  </si>
  <si>
    <t>其他长期资产</t>
  </si>
  <si>
    <t>临时设施</t>
  </si>
  <si>
    <t>特准储备物资</t>
  </si>
  <si>
    <t>索引页</t>
  </si>
  <si>
    <t>资 产 评 估 申 报 表</t>
  </si>
  <si>
    <t>企业填写以下内容</t>
  </si>
  <si>
    <t>被评估单位：</t>
  </si>
  <si>
    <t>博爱县公安局</t>
  </si>
  <si>
    <t>评估基准日：</t>
  </si>
  <si>
    <t>2026</t>
  </si>
  <si>
    <t>年</t>
  </si>
  <si>
    <t>1</t>
  </si>
  <si>
    <t>月</t>
  </si>
  <si>
    <t>30</t>
  </si>
  <si>
    <t>日</t>
  </si>
  <si>
    <t>被评估单位填表人：</t>
  </si>
  <si>
    <t>填表日期：</t>
  </si>
  <si>
    <t>评估机构填写以下内容</t>
  </si>
  <si>
    <t>项目负责人：</t>
  </si>
  <si>
    <t>签字资产评估师：</t>
  </si>
  <si>
    <t>流动资产评估人员：</t>
  </si>
  <si>
    <t>长期投资评估人员：</t>
  </si>
  <si>
    <r>
      <rPr>
        <sz val="11"/>
        <rFont val="宋体"/>
        <charset val="134"/>
      </rPr>
      <t>房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类评估人员：</t>
    </r>
  </si>
  <si>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备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类评估人员：</t>
    </r>
  </si>
  <si>
    <r>
      <rPr>
        <sz val="11"/>
        <rFont val="宋体"/>
        <charset val="134"/>
      </rPr>
      <t>土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地评估人员：</t>
    </r>
  </si>
  <si>
    <t>其他无形评估人员：</t>
  </si>
  <si>
    <t>其他资产评估人员：</t>
  </si>
  <si>
    <r>
      <rPr>
        <sz val="11"/>
        <rFont val="宋体"/>
        <charset val="134"/>
      </rPr>
      <t>负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债类评估人员：</t>
    </r>
  </si>
  <si>
    <r>
      <rPr>
        <u/>
        <sz val="12"/>
        <color indexed="12"/>
        <rFont val="宋体"/>
        <charset val="134"/>
      </rPr>
      <t>返回索引页</t>
    </r>
  </si>
  <si>
    <r>
      <rPr>
        <u/>
        <sz val="9"/>
        <color indexed="12"/>
        <rFont val="宋体"/>
        <charset val="134"/>
      </rPr>
      <t>返回</t>
    </r>
  </si>
  <si>
    <r>
      <rPr>
        <sz val="20"/>
        <rFont val="隶书"/>
        <charset val="134"/>
      </rPr>
      <t>固定资产评估汇总表</t>
    </r>
  </si>
  <si>
    <r>
      <rPr>
        <sz val="9"/>
        <rFont val="宋体"/>
        <charset val="134"/>
      </rPr>
      <t>金额单位：人民币元</t>
    </r>
  </si>
  <si>
    <r>
      <rPr>
        <b/>
        <sz val="9"/>
        <rFont val="楷体_GB2312"/>
        <charset val="134"/>
      </rPr>
      <t>编号</t>
    </r>
  </si>
  <si>
    <r>
      <rPr>
        <b/>
        <sz val="9"/>
        <rFont val="楷体_GB2312"/>
        <charset val="134"/>
      </rPr>
      <t>科目名称</t>
    </r>
  </si>
  <si>
    <t>审计前账面价值</t>
  </si>
  <si>
    <t>审计后账面价值</t>
  </si>
  <si>
    <r>
      <rPr>
        <b/>
        <sz val="9"/>
        <rFont val="楷体_GB2312"/>
        <charset val="134"/>
      </rPr>
      <t>评估价值</t>
    </r>
  </si>
  <si>
    <r>
      <rPr>
        <b/>
        <sz val="9"/>
        <rFont val="楷体_GB2312"/>
        <charset val="134"/>
      </rPr>
      <t>增值额</t>
    </r>
  </si>
  <si>
    <r>
      <rPr>
        <b/>
        <sz val="9"/>
        <rFont val="楷体_GB2312"/>
        <charset val="134"/>
      </rPr>
      <t>增值率</t>
    </r>
    <r>
      <rPr>
        <b/>
        <sz val="9"/>
        <rFont val="Arial Narrow"/>
        <charset val="134"/>
      </rPr>
      <t>%</t>
    </r>
  </si>
  <si>
    <r>
      <rPr>
        <b/>
        <sz val="9"/>
        <rFont val="楷体_GB2312"/>
        <charset val="134"/>
      </rPr>
      <t>原值</t>
    </r>
  </si>
  <si>
    <r>
      <rPr>
        <b/>
        <sz val="9"/>
        <rFont val="楷体_GB2312"/>
        <charset val="134"/>
      </rPr>
      <t>净值</t>
    </r>
  </si>
  <si>
    <r>
      <rPr>
        <sz val="9"/>
        <color indexed="8"/>
        <rFont val="楷体_GB2312"/>
        <charset val="134"/>
      </rPr>
      <t>房屋建筑物类合计</t>
    </r>
  </si>
  <si>
    <t>4-6-1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</si>
  <si>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房屋建筑物</t>
    </r>
  </si>
  <si>
    <t>4-6-2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</si>
  <si>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构筑物及其他辅助设施</t>
    </r>
  </si>
  <si>
    <t>4-6-3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</si>
  <si>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管道及沟槽</t>
    </r>
  </si>
  <si>
    <r>
      <rPr>
        <sz val="9"/>
        <color indexed="8"/>
        <rFont val="楷体_GB2312"/>
        <charset val="134"/>
      </rPr>
      <t>设备类合计</t>
    </r>
  </si>
  <si>
    <t>4-6-4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</si>
  <si>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机器设备</t>
    </r>
  </si>
  <si>
    <t>4-6-5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</si>
  <si>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车辆</t>
    </r>
  </si>
  <si>
    <t>4-6-6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</si>
  <si>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电子设备</t>
    </r>
  </si>
  <si>
    <t>4-6-7</t>
  </si>
  <si>
    <r>
      <rPr>
        <sz val="9"/>
        <color indexed="8"/>
        <rFont val="楷体_GB2312"/>
        <charset val="134"/>
      </rPr>
      <t>固定资产</t>
    </r>
    <r>
      <rPr>
        <sz val="9"/>
        <color indexed="8"/>
        <rFont val="Arial Narrow"/>
        <charset val="134"/>
      </rPr>
      <t>-</t>
    </r>
    <r>
      <rPr>
        <sz val="9"/>
        <color indexed="8"/>
        <rFont val="楷体_GB2312"/>
        <charset val="134"/>
      </rPr>
      <t>土地</t>
    </r>
  </si>
  <si>
    <r>
      <rPr>
        <sz val="9"/>
        <color indexed="8"/>
        <rFont val="楷体_GB2312"/>
        <charset val="134"/>
      </rPr>
      <t>固定资产合计</t>
    </r>
  </si>
  <si>
    <r>
      <rPr>
        <sz val="9"/>
        <color indexed="8"/>
        <rFont val="楷体_GB2312"/>
        <charset val="134"/>
      </rPr>
      <t>减：固定资产减值准备</t>
    </r>
  </si>
  <si>
    <r>
      <rPr>
        <sz val="9"/>
        <color indexed="8"/>
        <rFont val="楷体_GB2312"/>
        <charset val="134"/>
      </rPr>
      <t>固定资产净值</t>
    </r>
  </si>
  <si>
    <r>
      <rPr>
        <u/>
        <sz val="10"/>
        <color indexed="12"/>
        <rFont val="宋体"/>
        <charset val="134"/>
      </rPr>
      <t>返回索引页</t>
    </r>
  </si>
  <si>
    <r>
      <rPr>
        <u/>
        <sz val="8"/>
        <color indexed="12"/>
        <rFont val="宋体"/>
        <charset val="134"/>
      </rPr>
      <t>返回</t>
    </r>
  </si>
  <si>
    <t>烟花爆竹拍卖明细表</t>
  </si>
  <si>
    <r>
      <rPr>
        <b/>
        <sz val="9"/>
        <rFont val="仿宋_GB2312"/>
        <charset val="134"/>
      </rPr>
      <t>序号</t>
    </r>
  </si>
  <si>
    <r>
      <rPr>
        <b/>
        <sz val="9"/>
        <rFont val="仿宋_GB2312"/>
        <charset val="134"/>
      </rPr>
      <t>对应核算单位</t>
    </r>
  </si>
  <si>
    <r>
      <rPr>
        <b/>
        <sz val="9"/>
        <rFont val="仿宋_GB2312"/>
        <charset val="134"/>
      </rPr>
      <t>设备编号</t>
    </r>
  </si>
  <si>
    <r>
      <rPr>
        <b/>
        <sz val="9"/>
        <rFont val="仿宋_GB2312"/>
        <charset val="134"/>
      </rPr>
      <t>设备名称</t>
    </r>
  </si>
  <si>
    <r>
      <rPr>
        <b/>
        <sz val="9"/>
        <rFont val="仿宋_GB2312"/>
        <charset val="134"/>
      </rPr>
      <t>规格型号</t>
    </r>
  </si>
  <si>
    <r>
      <rPr>
        <b/>
        <sz val="9"/>
        <rFont val="仿宋_GB2312"/>
        <charset val="134"/>
      </rPr>
      <t>主要参数</t>
    </r>
  </si>
  <si>
    <r>
      <rPr>
        <b/>
        <sz val="9"/>
        <rFont val="仿宋_GB2312"/>
        <charset val="134"/>
      </rPr>
      <t>生产厂家</t>
    </r>
  </si>
  <si>
    <r>
      <rPr>
        <b/>
        <sz val="9"/>
        <rFont val="仿宋_GB2312"/>
        <charset val="134"/>
      </rPr>
      <t>计量单位</t>
    </r>
  </si>
  <si>
    <r>
      <rPr>
        <b/>
        <sz val="9"/>
        <rFont val="仿宋_GB2312"/>
        <charset val="134"/>
      </rPr>
      <t>数量</t>
    </r>
  </si>
  <si>
    <r>
      <rPr>
        <b/>
        <sz val="9"/>
        <rFont val="仿宋_GB2312"/>
        <charset val="134"/>
      </rPr>
      <t>重量</t>
    </r>
  </si>
  <si>
    <r>
      <rPr>
        <b/>
        <sz val="9"/>
        <rFont val="仿宋_GB2312"/>
        <charset val="134"/>
      </rPr>
      <t>功率</t>
    </r>
  </si>
  <si>
    <r>
      <rPr>
        <b/>
        <sz val="9"/>
        <rFont val="仿宋_GB2312"/>
        <charset val="134"/>
      </rPr>
      <t>使用状况</t>
    </r>
  </si>
  <si>
    <r>
      <rPr>
        <b/>
        <sz val="9"/>
        <rFont val="仿宋_GB2312"/>
        <charset val="134"/>
      </rPr>
      <t>存放位置</t>
    </r>
  </si>
  <si>
    <r>
      <rPr>
        <b/>
        <sz val="9"/>
        <rFont val="仿宋_GB2312"/>
        <charset val="134"/>
      </rPr>
      <t>分类</t>
    </r>
  </si>
  <si>
    <r>
      <rPr>
        <b/>
        <sz val="9"/>
        <rFont val="仿宋_GB2312"/>
        <charset val="134"/>
      </rPr>
      <t>折旧年限</t>
    </r>
  </si>
  <si>
    <r>
      <rPr>
        <b/>
        <sz val="9"/>
        <rFont val="仿宋_GB2312"/>
        <charset val="134"/>
      </rPr>
      <t>已提折旧年限</t>
    </r>
  </si>
  <si>
    <r>
      <rPr>
        <b/>
        <sz val="9"/>
        <rFont val="仿宋_GB2312"/>
        <charset val="134"/>
      </rPr>
      <t>购置日期</t>
    </r>
  </si>
  <si>
    <r>
      <rPr>
        <b/>
        <sz val="9"/>
        <rFont val="仿宋_GB2312"/>
        <charset val="134"/>
      </rPr>
      <t>启用日期</t>
    </r>
  </si>
  <si>
    <r>
      <rPr>
        <b/>
        <sz val="9"/>
        <rFont val="仿宋_GB2312"/>
        <charset val="134"/>
      </rPr>
      <t>审计前账面值</t>
    </r>
  </si>
  <si>
    <r>
      <rPr>
        <b/>
        <sz val="9"/>
        <rFont val="仿宋_GB2312"/>
        <charset val="134"/>
      </rPr>
      <t>账面价值</t>
    </r>
  </si>
  <si>
    <r>
      <rPr>
        <b/>
        <sz val="9"/>
        <rFont val="仿宋_GB2312"/>
        <charset val="134"/>
      </rPr>
      <t>备注</t>
    </r>
  </si>
  <si>
    <t>核验</t>
  </si>
  <si>
    <t>发数/响数</t>
  </si>
  <si>
    <t>装药量/g</t>
  </si>
  <si>
    <r>
      <rPr>
        <b/>
        <sz val="9"/>
        <rFont val="仿宋_GB2312"/>
        <charset val="134"/>
      </rPr>
      <t>原值</t>
    </r>
  </si>
  <si>
    <r>
      <rPr>
        <b/>
        <sz val="9"/>
        <rFont val="仿宋_GB2312"/>
        <charset val="134"/>
      </rPr>
      <t>净值</t>
    </r>
  </si>
  <si>
    <r>
      <rPr>
        <b/>
        <sz val="9"/>
        <rFont val="仿宋_GB2312"/>
        <charset val="134"/>
      </rPr>
      <t>审定造价</t>
    </r>
  </si>
  <si>
    <r>
      <rPr>
        <b/>
        <sz val="9"/>
        <rFont val="仿宋_GB2312"/>
        <charset val="134"/>
      </rPr>
      <t>甲方供材</t>
    </r>
  </si>
  <si>
    <r>
      <rPr>
        <b/>
        <sz val="9"/>
        <rFont val="仿宋_GB2312"/>
        <charset val="134"/>
      </rPr>
      <t>原始入账价值</t>
    </r>
  </si>
  <si>
    <r>
      <rPr>
        <b/>
        <sz val="9"/>
        <rFont val="仿宋_GB2312"/>
        <charset val="134"/>
      </rPr>
      <t>记入价值</t>
    </r>
  </si>
  <si>
    <r>
      <rPr>
        <b/>
        <sz val="9"/>
        <rFont val="仿宋_GB2312"/>
        <charset val="134"/>
      </rPr>
      <t>分摊费用</t>
    </r>
  </si>
  <si>
    <r>
      <rPr>
        <b/>
        <sz val="9"/>
        <rFont val="仿宋_GB2312"/>
        <charset val="134"/>
      </rPr>
      <t>其他</t>
    </r>
  </si>
  <si>
    <r>
      <rPr>
        <b/>
        <sz val="9"/>
        <rFont val="仿宋_GB2312"/>
        <charset val="134"/>
      </rPr>
      <t>合计</t>
    </r>
  </si>
  <si>
    <r>
      <rPr>
        <b/>
        <sz val="9"/>
        <rFont val="仿宋_GB2312"/>
        <charset val="134"/>
      </rPr>
      <t>差异</t>
    </r>
  </si>
  <si>
    <r>
      <rPr>
        <b/>
        <sz val="9"/>
        <rFont val="仿宋_GB2312"/>
        <charset val="134"/>
      </rPr>
      <t>减值准备</t>
    </r>
  </si>
  <si>
    <t>单价</t>
  </si>
  <si>
    <t>同价检验</t>
  </si>
  <si>
    <t>原值增值</t>
  </si>
  <si>
    <t>原值增值率</t>
  </si>
  <si>
    <t>突击加特林</t>
  </si>
  <si>
    <t>12/1</t>
  </si>
  <si>
    <t>935*360*260 mm</t>
  </si>
  <si>
    <t>箱</t>
  </si>
  <si>
    <t>蓝色海洋加特林</t>
  </si>
  <si>
    <t>8/1</t>
  </si>
  <si>
    <t>945*368*184 mm</t>
  </si>
  <si>
    <t>蓝宝石加特林</t>
  </si>
  <si>
    <t>950*370*188 mm</t>
  </si>
  <si>
    <t>1688型王牌加特林</t>
  </si>
  <si>
    <t>10/1</t>
  </si>
  <si>
    <t>938*355*298 mm</t>
  </si>
  <si>
    <r>
      <rPr>
        <sz val="9"/>
        <rFont val="宋体"/>
        <charset val="134"/>
      </rPr>
      <t>中国梦蓝色经典</t>
    </r>
    <r>
      <rPr>
        <sz val="9"/>
        <rFont val="Arial Narrow"/>
        <charset val="134"/>
      </rPr>
      <t>1688</t>
    </r>
  </si>
  <si>
    <t>狂飙加特林</t>
  </si>
  <si>
    <t>935*352*260 mm</t>
  </si>
  <si>
    <t>开心之夜</t>
  </si>
  <si>
    <t>446*273*300 mm</t>
  </si>
  <si>
    <t>谁与争锋</t>
  </si>
  <si>
    <t>360*360*310 mm</t>
  </si>
  <si>
    <t>锦冠花开</t>
  </si>
  <si>
    <t>430*258*282 mm</t>
  </si>
  <si>
    <t>富贵满堂</t>
  </si>
  <si>
    <t>515*345*250 mm</t>
  </si>
  <si>
    <t>狼啸风云</t>
  </si>
  <si>
    <t>548*316*271 mm</t>
  </si>
  <si>
    <t>鑫梦想</t>
  </si>
  <si>
    <t>685*350*295 mm</t>
  </si>
  <si>
    <t>黄金椰</t>
  </si>
  <si>
    <t>568*333*275 mm</t>
  </si>
  <si>
    <t>追日</t>
  </si>
  <si>
    <t>495*300*288 mm</t>
  </si>
  <si>
    <t>群菊争艳</t>
  </si>
  <si>
    <t>618*388*292 mm</t>
  </si>
  <si>
    <t>花冠瀑布</t>
  </si>
  <si>
    <t>608*363*300 mm</t>
  </si>
  <si>
    <t>银扇</t>
  </si>
  <si>
    <t>598*388*278 mm</t>
  </si>
  <si>
    <t>极品焰火</t>
  </si>
  <si>
    <t>895*650*586 mm</t>
  </si>
  <si>
    <t>920*596*318 mm</t>
  </si>
  <si>
    <t>穗穗平安</t>
  </si>
  <si>
    <t>495*376*270 mm</t>
  </si>
  <si>
    <t>王者风范</t>
  </si>
  <si>
    <t>380*277*392 mm</t>
  </si>
  <si>
    <t>人兴财旺</t>
  </si>
  <si>
    <t>455*270*285 mm</t>
  </si>
  <si>
    <t>雪景</t>
  </si>
  <si>
    <t>495*495*286 mm</t>
  </si>
  <si>
    <t>中洲喜宴</t>
  </si>
  <si>
    <t>430*430*282 mm</t>
  </si>
  <si>
    <t>王者连环弩</t>
  </si>
  <si>
    <t>4/1</t>
  </si>
  <si>
    <t>750*510*256 mm</t>
  </si>
  <si>
    <t>顶峰相见</t>
  </si>
  <si>
    <t>357*357*385 mm</t>
  </si>
  <si>
    <t>317*317*385 mm</t>
  </si>
  <si>
    <t>495*370*285 mm</t>
  </si>
  <si>
    <t>漫舞芭蕾</t>
  </si>
  <si>
    <t>315*315*355 mm</t>
  </si>
  <si>
    <t>方方得利 4.0</t>
  </si>
  <si>
    <t>370*370*288 mm</t>
  </si>
  <si>
    <t>方方的利</t>
  </si>
  <si>
    <t>315*315*233 mm</t>
  </si>
  <si>
    <t>金椰树</t>
  </si>
  <si>
    <t>608*363*275 mm</t>
  </si>
  <si>
    <t>鑫飞翔</t>
  </si>
  <si>
    <t>花魁</t>
  </si>
  <si>
    <t>660*280*272 mm</t>
  </si>
  <si>
    <t>繁花似锦</t>
  </si>
  <si>
    <t>726*316*276 mm</t>
  </si>
  <si>
    <t>笛音牡丹</t>
  </si>
  <si>
    <t>430*360*282 mm</t>
  </si>
  <si>
    <t>凤凰</t>
  </si>
  <si>
    <t>398*263*405 mm</t>
  </si>
  <si>
    <t>银旋花</t>
  </si>
  <si>
    <t>598*328*275 mm</t>
  </si>
  <si>
    <t>九天揽月</t>
  </si>
  <si>
    <t>金蛇迎春天下第一雷</t>
  </si>
  <si>
    <t>300*300*410 mm</t>
  </si>
  <si>
    <t>群芳争艳</t>
  </si>
  <si>
    <t>466*366*286 mm</t>
  </si>
  <si>
    <t>黄果树</t>
  </si>
  <si>
    <t>485*315*268 mm</t>
  </si>
  <si>
    <t>三羊开泰</t>
  </si>
  <si>
    <t>712*350*266 mm</t>
  </si>
  <si>
    <t>一炮封神</t>
  </si>
  <si>
    <t>24/1</t>
  </si>
  <si>
    <t>345*235*300 mm</t>
  </si>
  <si>
    <t>方方得利</t>
  </si>
  <si>
    <t>24*1</t>
  </si>
  <si>
    <t>550*273*318 mm</t>
  </si>
  <si>
    <t>王者金钛柳</t>
  </si>
  <si>
    <t>635*340*255 mm</t>
  </si>
  <si>
    <t>鑫牌金球</t>
  </si>
  <si>
    <t>616*443*291 mm</t>
  </si>
  <si>
    <t>梦幻大彩蛋</t>
  </si>
  <si>
    <t>40/1</t>
  </si>
  <si>
    <t>446*350*166 mm</t>
  </si>
  <si>
    <t>36发金钻</t>
  </si>
  <si>
    <t>6/1</t>
  </si>
  <si>
    <t>555*368*185 mm</t>
  </si>
  <si>
    <t>星plus</t>
  </si>
  <si>
    <t>708*283*422 mm</t>
  </si>
  <si>
    <t>迫击炮</t>
  </si>
  <si>
    <t>510*305*303 mm</t>
  </si>
  <si>
    <t>马到成功</t>
  </si>
  <si>
    <t>569*329*254 mm</t>
  </si>
  <si>
    <t>黄金200秒</t>
  </si>
  <si>
    <t>485*385*304 mm</t>
  </si>
  <si>
    <t>炮打花</t>
  </si>
  <si>
    <t>485*295*292 mm</t>
  </si>
  <si>
    <t>黄金3分钟</t>
  </si>
  <si>
    <t>465*365*283 mm</t>
  </si>
  <si>
    <t>中国力量</t>
  </si>
  <si>
    <t>455*355*280 mm</t>
  </si>
  <si>
    <t>金丝雨银丝雨</t>
  </si>
  <si>
    <t>72/4</t>
  </si>
  <si>
    <t>550*280*235 mm</t>
  </si>
  <si>
    <t>多彩菊花</t>
  </si>
  <si>
    <t>40/12/8</t>
  </si>
  <si>
    <t>513*303*263 mm</t>
  </si>
  <si>
    <t>魅力四射</t>
  </si>
  <si>
    <t>金菊</t>
  </si>
  <si>
    <t>16/8</t>
  </si>
  <si>
    <t>328*315*375 mm</t>
  </si>
  <si>
    <t>天下第一雷</t>
  </si>
  <si>
    <t>鸿焰</t>
  </si>
  <si>
    <t>400*287*392 mm</t>
  </si>
  <si>
    <t>炮打礼花</t>
  </si>
  <si>
    <t>6/18/1</t>
  </si>
  <si>
    <t>620*310*262 mm</t>
  </si>
  <si>
    <t>彩色烟墙</t>
  </si>
  <si>
    <t>386*356*238 mm</t>
  </si>
  <si>
    <t>403*328*272 mm</t>
  </si>
  <si>
    <t>笛音喜庆蕾</t>
  </si>
  <si>
    <t>518*292*194 mm</t>
  </si>
  <si>
    <t>狼嚎火箭</t>
  </si>
  <si>
    <t>12/6</t>
  </si>
  <si>
    <t>678*248*165 mm</t>
  </si>
  <si>
    <t>牛气冲天</t>
  </si>
  <si>
    <t>400*400*289 mm</t>
  </si>
  <si>
    <t>盖世英雄</t>
  </si>
  <si>
    <t>348*348*390 mm</t>
  </si>
  <si>
    <t>精彩三分钟</t>
  </si>
  <si>
    <t>527*392*292 mm</t>
  </si>
  <si>
    <t>星辰大海</t>
  </si>
  <si>
    <t>680*350*298 mm</t>
  </si>
  <si>
    <t>镇山虎</t>
  </si>
  <si>
    <t>800*360*298 mm</t>
  </si>
  <si>
    <t>银花翠柳</t>
  </si>
  <si>
    <t>486*394*500 mm</t>
  </si>
  <si>
    <t>钛蕾王</t>
  </si>
  <si>
    <t>263*263*350 mm</t>
  </si>
  <si>
    <t>超级富贵</t>
  </si>
  <si>
    <t>670*330*275 mm</t>
  </si>
  <si>
    <t>雷王</t>
  </si>
  <si>
    <t>37/2</t>
  </si>
  <si>
    <t>585*330*225 mm</t>
  </si>
  <si>
    <t>乘风破浪</t>
  </si>
  <si>
    <t>550*350*250 mm</t>
  </si>
  <si>
    <t>红遍万山</t>
  </si>
  <si>
    <t>锦绣前程</t>
  </si>
  <si>
    <t>骏马奔腾</t>
  </si>
  <si>
    <t>569*392*254 mm</t>
  </si>
  <si>
    <t>逐梦青春</t>
  </si>
  <si>
    <t>617*308*256 mm</t>
  </si>
  <si>
    <t>米兰之夜</t>
  </si>
  <si>
    <t>533*196*246 mm</t>
  </si>
  <si>
    <t>万事兴旺</t>
  </si>
  <si>
    <t>524*428*175 mm</t>
  </si>
  <si>
    <t>侠客行</t>
  </si>
  <si>
    <t>529*344*255 mm</t>
  </si>
  <si>
    <t>福星高照</t>
  </si>
  <si>
    <t>670*325*250 mm</t>
  </si>
  <si>
    <t>飞毛腿礼炮</t>
  </si>
  <si>
    <t>28</t>
  </si>
  <si>
    <t>四大神兽</t>
  </si>
  <si>
    <t>418*268*288 mm</t>
  </si>
  <si>
    <t>南山蓝</t>
  </si>
  <si>
    <t>890*472*260 mm</t>
  </si>
  <si>
    <t>发财树</t>
  </si>
  <si>
    <t>543*223*292 mm</t>
  </si>
  <si>
    <t>555*362*278 mm</t>
  </si>
  <si>
    <t>盛世美景</t>
  </si>
  <si>
    <t>500*307*274 mm</t>
  </si>
  <si>
    <t>哪吒烈焰</t>
  </si>
  <si>
    <t>8888型</t>
  </si>
  <si>
    <t>潮三角</t>
  </si>
  <si>
    <t>28/1</t>
  </si>
  <si>
    <t>590*245*305 mm</t>
  </si>
  <si>
    <t>闪亮美人</t>
  </si>
  <si>
    <t>555*282*203 mm</t>
  </si>
  <si>
    <t>黄金树</t>
  </si>
  <si>
    <t>20/1</t>
  </si>
  <si>
    <t>320*255*210 mm</t>
  </si>
  <si>
    <t>金玉满堂</t>
  </si>
  <si>
    <t>340*225*160 mm</t>
  </si>
  <si>
    <t>孔雀开屏</t>
  </si>
  <si>
    <t>555*330*405 mm</t>
  </si>
  <si>
    <t>星奇迹</t>
  </si>
  <si>
    <t>42/1</t>
  </si>
  <si>
    <t>415*360*300 mm</t>
  </si>
  <si>
    <t>星光灿灿</t>
  </si>
  <si>
    <t>640*344*255 mm</t>
  </si>
  <si>
    <t>1000*437*260 mm</t>
  </si>
  <si>
    <t>发财蕾</t>
  </si>
  <si>
    <t>611*340*195 mm</t>
  </si>
  <si>
    <t>闪光雷</t>
  </si>
  <si>
    <t>18/1</t>
  </si>
  <si>
    <t>573*275*251 mm</t>
  </si>
  <si>
    <t>礼花双响</t>
  </si>
  <si>
    <t>545*344*157 mm</t>
  </si>
  <si>
    <t>蓝芯金钛柳</t>
  </si>
  <si>
    <t>472*372*293 mm</t>
  </si>
  <si>
    <t>盗梦空间</t>
  </si>
  <si>
    <t>456*329*288 mm</t>
  </si>
  <si>
    <t>剑指天下</t>
  </si>
  <si>
    <t>大吉大利</t>
  </si>
  <si>
    <t>480*290*170 mm</t>
  </si>
  <si>
    <t>钛花蕾</t>
  </si>
  <si>
    <t>498*255*175 mm</t>
  </si>
  <si>
    <t>蕙兰花紫罗兰</t>
  </si>
  <si>
    <t>16/1</t>
  </si>
  <si>
    <t>532*270*305 mm</t>
  </si>
  <si>
    <t>满堂红</t>
  </si>
  <si>
    <t>50*6</t>
  </si>
  <si>
    <t>480*480*765 mm</t>
  </si>
  <si>
    <t>OK老板大发</t>
  </si>
  <si>
    <t>610*307*195 mm</t>
  </si>
  <si>
    <t>香港之夜</t>
  </si>
  <si>
    <t>675*285*265 mm</t>
  </si>
  <si>
    <t>725*315*265 mm</t>
  </si>
  <si>
    <t>神州双响</t>
  </si>
  <si>
    <t>4*100</t>
  </si>
  <si>
    <t>580*740*310 mm</t>
  </si>
  <si>
    <t>中号舞龙棒</t>
  </si>
  <si>
    <t>48/1</t>
  </si>
  <si>
    <t>445*250*290 mm</t>
  </si>
  <si>
    <t>466*250*290 mm</t>
  </si>
  <si>
    <t>460*250*305 mm</t>
  </si>
  <si>
    <t>460*250*290 mm</t>
  </si>
  <si>
    <t>开门红</t>
  </si>
  <si>
    <t>583*320*196 mm</t>
  </si>
  <si>
    <t>老板大发</t>
  </si>
  <si>
    <t>420*260*260 mm</t>
  </si>
  <si>
    <t>1.5大60型炫彩龙珠</t>
  </si>
  <si>
    <t>46/6</t>
  </si>
  <si>
    <t>638*270*216 mm</t>
  </si>
  <si>
    <t>乐地宝</t>
  </si>
  <si>
    <t>10*10*20</t>
  </si>
  <si>
    <t>512*249*168 mm</t>
  </si>
  <si>
    <t>银龙奔月</t>
  </si>
  <si>
    <t>505*255*299 mm</t>
  </si>
  <si>
    <t>欢乐蕾王</t>
  </si>
  <si>
    <t>80/1</t>
  </si>
  <si>
    <t>钛花水母</t>
  </si>
  <si>
    <t>20/10</t>
  </si>
  <si>
    <t>565*245*515 mm</t>
  </si>
  <si>
    <t>星空水母</t>
  </si>
  <si>
    <t>515*230*465 mm</t>
  </si>
  <si>
    <t>花开富贵</t>
  </si>
  <si>
    <t>40/40</t>
  </si>
  <si>
    <t>440*335*235 mm</t>
  </si>
  <si>
    <t>金钛柳</t>
  </si>
  <si>
    <t>270*270*460 mm</t>
  </si>
  <si>
    <t>财神炮</t>
  </si>
  <si>
    <t>380*290*355 mm</t>
  </si>
  <si>
    <t>超级荧光</t>
  </si>
  <si>
    <t>60/10</t>
  </si>
  <si>
    <t>510*235*170 mm</t>
  </si>
  <si>
    <t>荧光棒</t>
  </si>
  <si>
    <t>600支</t>
  </si>
  <si>
    <t>530*220*170 mm</t>
  </si>
  <si>
    <t>快乐荧光</t>
  </si>
  <si>
    <t>100/6</t>
  </si>
  <si>
    <t>540*240/168 mm</t>
  </si>
  <si>
    <t>超级妙妙妙</t>
  </si>
  <si>
    <t>50/10</t>
  </si>
  <si>
    <t>1090*195*160 mm</t>
  </si>
  <si>
    <t>手持瀑布</t>
  </si>
  <si>
    <t>60/5</t>
  </si>
  <si>
    <t>670*200*115 mm</t>
  </si>
  <si>
    <t>超极变变变</t>
  </si>
  <si>
    <t>890*190*150 mm</t>
  </si>
  <si>
    <t>880*185*142 mm</t>
  </si>
  <si>
    <t>885*190*150 mm</t>
  </si>
  <si>
    <t>满地珍珠</t>
  </si>
  <si>
    <t>80/6</t>
  </si>
  <si>
    <t>375*360*260 mm</t>
  </si>
  <si>
    <t>珍珠满地</t>
  </si>
  <si>
    <t>60/8</t>
  </si>
  <si>
    <t>404*246*302 mm</t>
  </si>
  <si>
    <t>435*240*305 mm</t>
  </si>
  <si>
    <t>蝴蝶公主</t>
  </si>
  <si>
    <t>28/10</t>
  </si>
  <si>
    <t>610*350*410 mm</t>
  </si>
  <si>
    <t>超能宝贝</t>
  </si>
  <si>
    <t>96/10</t>
  </si>
  <si>
    <t>515*335*345 mm</t>
  </si>
  <si>
    <t>禾气生财</t>
  </si>
  <si>
    <t>560*270*300 mm</t>
  </si>
  <si>
    <t>韩国喷花</t>
  </si>
  <si>
    <t>30/10</t>
  </si>
  <si>
    <t>552*245*330 mm</t>
  </si>
  <si>
    <t>金线满地</t>
  </si>
  <si>
    <t>100/10</t>
  </si>
  <si>
    <t>515*270*210 mm</t>
  </si>
  <si>
    <t>炮打菊花</t>
  </si>
  <si>
    <t>541*333*165 mm</t>
  </si>
  <si>
    <t>555*315*193 mm</t>
  </si>
  <si>
    <t>312*252*300 mm</t>
  </si>
  <si>
    <t>炫彩烟花</t>
  </si>
  <si>
    <t>520*270*220 mm</t>
  </si>
  <si>
    <t>乖乖兔</t>
  </si>
  <si>
    <t>10/28</t>
  </si>
  <si>
    <t>610*310*317 mm</t>
  </si>
  <si>
    <t>七彩祥云</t>
  </si>
  <si>
    <t>533*295*280 mm</t>
  </si>
  <si>
    <t>中向阳花</t>
  </si>
  <si>
    <t>495*370*347 mm</t>
  </si>
  <si>
    <t>动物乐园</t>
  </si>
  <si>
    <t>608*382*385 mm</t>
  </si>
  <si>
    <t>10寸金色电光花</t>
  </si>
  <si>
    <t>20/12/8</t>
  </si>
  <si>
    <t>450*260*255 mm</t>
  </si>
  <si>
    <t>499*245*355 mm</t>
  </si>
  <si>
    <t>荧光彩棒</t>
  </si>
  <si>
    <t>503*235*162 mm</t>
  </si>
  <si>
    <t>网红仙女棒</t>
  </si>
  <si>
    <t>100/8</t>
  </si>
  <si>
    <t>470*235*120 mm</t>
  </si>
  <si>
    <t>18寸仙女棒</t>
  </si>
  <si>
    <t>10/10/18</t>
  </si>
  <si>
    <t>455*250*120 mm</t>
  </si>
  <si>
    <t>炸花火箭</t>
  </si>
  <si>
    <t>200/9</t>
  </si>
  <si>
    <t>455*340*260 mm</t>
  </si>
  <si>
    <t>550*325*430 mm</t>
  </si>
  <si>
    <t>金丝雨</t>
  </si>
  <si>
    <t>60/4</t>
  </si>
  <si>
    <t>550*270*190 mm</t>
  </si>
  <si>
    <t>三号三响</t>
  </si>
  <si>
    <t>100/20</t>
  </si>
  <si>
    <t>445*186*220 mm</t>
  </si>
  <si>
    <t>精品三号三响</t>
  </si>
  <si>
    <t>100/18</t>
  </si>
  <si>
    <t>445*198*220 mm</t>
  </si>
  <si>
    <t>万事顺意</t>
  </si>
  <si>
    <t>367*268*186 mm</t>
  </si>
  <si>
    <t>3#三响</t>
  </si>
  <si>
    <t>450*190*222 mm</t>
  </si>
  <si>
    <t>445*186*217 mm</t>
  </si>
  <si>
    <t>三号单虎</t>
  </si>
  <si>
    <t>50盒</t>
  </si>
  <si>
    <t>370*260*150 mm</t>
  </si>
  <si>
    <t>三号双虎</t>
  </si>
  <si>
    <t>50/50</t>
  </si>
  <si>
    <t>375*285*197 mm</t>
  </si>
  <si>
    <t>多彩炮打花</t>
  </si>
  <si>
    <t>34/150</t>
  </si>
  <si>
    <t>355*356 mm</t>
  </si>
  <si>
    <t>40加长晨光花</t>
  </si>
  <si>
    <t>920*160*133 mm</t>
  </si>
  <si>
    <t>440*240*310 mm</t>
  </si>
  <si>
    <t>招财蕾</t>
  </si>
  <si>
    <t>350*241*194 mm</t>
  </si>
  <si>
    <t>财富天下</t>
  </si>
  <si>
    <t>408*338*175 mm</t>
  </si>
  <si>
    <t>花花世界</t>
  </si>
  <si>
    <t>6个</t>
  </si>
  <si>
    <t>490*293*176 mm</t>
  </si>
  <si>
    <t>财富盛宴</t>
  </si>
  <si>
    <t>700*298*270 mm</t>
  </si>
  <si>
    <t>财源广进</t>
  </si>
  <si>
    <t>590*298*200 mm</t>
  </si>
  <si>
    <t>财富多</t>
  </si>
  <si>
    <t>695*345*267 mm</t>
  </si>
  <si>
    <t>魅力之夜</t>
  </si>
  <si>
    <t>582*386*280 mm</t>
  </si>
  <si>
    <t>彩菊炫舞</t>
  </si>
  <si>
    <t>闪光蕾</t>
  </si>
  <si>
    <t>575*275*235MM</t>
  </si>
  <si>
    <t>43*35.8*24.8cm</t>
  </si>
  <si>
    <t>笛音闪光雷</t>
  </si>
  <si>
    <t>582*273*250MM</t>
  </si>
  <si>
    <t>鼎峰相见</t>
  </si>
  <si>
    <t>020银尾火箭</t>
  </si>
  <si>
    <t>480*290*350MM</t>
  </si>
  <si>
    <t>410*310*250MM</t>
  </si>
  <si>
    <t>天地双响</t>
  </si>
  <si>
    <t>100/4</t>
  </si>
  <si>
    <t>545*320*268MM</t>
  </si>
  <si>
    <t>星城彩虹墙</t>
  </si>
  <si>
    <t>320*220*370MM</t>
  </si>
  <si>
    <t>72/3</t>
  </si>
  <si>
    <t>33.8*23.8*16.6CM</t>
  </si>
  <si>
    <t>31.7*23.8*16.2CM</t>
  </si>
  <si>
    <t>350*260*165MM</t>
  </si>
  <si>
    <t>3#3响</t>
  </si>
  <si>
    <t>45.8*21.5*21.5CM</t>
  </si>
  <si>
    <t>555*370*270MM</t>
  </si>
  <si>
    <t>网红玉彩花</t>
  </si>
  <si>
    <t>47*24*15.5CM</t>
  </si>
  <si>
    <t>白洋淀双响炮</t>
  </si>
  <si>
    <t>140个</t>
  </si>
  <si>
    <t>570*360*178MM</t>
  </si>
  <si>
    <t>金银丝雨</t>
  </si>
  <si>
    <t>530*280*220MM</t>
  </si>
  <si>
    <t>美发电光排炮</t>
  </si>
  <si>
    <t>30头*100封</t>
  </si>
  <si>
    <t>510*260*304MM</t>
  </si>
  <si>
    <t>手提萌萌乐</t>
  </si>
  <si>
    <t>470*245*290MM</t>
  </si>
  <si>
    <t>星星点灯喷花组合</t>
  </si>
  <si>
    <t>50*32.5*34.5CM</t>
  </si>
  <si>
    <t>笛音带响月旅行</t>
  </si>
  <si>
    <t>20/10/10</t>
  </si>
  <si>
    <t>438*298*210MM</t>
  </si>
  <si>
    <t>疯狂的鲨鱼</t>
  </si>
  <si>
    <t>40/20</t>
  </si>
  <si>
    <t>430*320*230MM</t>
  </si>
  <si>
    <t>山海奇遇</t>
  </si>
  <si>
    <t>610*310*300</t>
  </si>
  <si>
    <t>柒牌</t>
  </si>
  <si>
    <t>50-5</t>
  </si>
  <si>
    <t>和气生财彩菊</t>
  </si>
  <si>
    <t>50.5*30*25CM</t>
  </si>
  <si>
    <t>魔力潮男时尚达人</t>
  </si>
  <si>
    <t>535*310*585MM</t>
  </si>
  <si>
    <t>银色喷泉</t>
  </si>
  <si>
    <t>800</t>
  </si>
  <si>
    <t>380*370*243MM</t>
  </si>
  <si>
    <t>427*316*233MM</t>
  </si>
  <si>
    <t>380*380*240MM</t>
  </si>
  <si>
    <t>38*35*24CM</t>
  </si>
  <si>
    <t>彩菊烟花</t>
  </si>
  <si>
    <t>51*30.5*24CM</t>
  </si>
  <si>
    <t>聚宝蕾</t>
  </si>
  <si>
    <t>518*416*178MM</t>
  </si>
  <si>
    <t>小钢炮</t>
  </si>
  <si>
    <t>44.2*35.1*17.6CM</t>
  </si>
  <si>
    <t>好运福来</t>
  </si>
  <si>
    <t>8个</t>
  </si>
  <si>
    <t>575*350*192MM</t>
  </si>
  <si>
    <t>金祥红地毯</t>
  </si>
  <si>
    <t>JX608*4</t>
  </si>
  <si>
    <t>600*600*240MM</t>
  </si>
  <si>
    <t>心动时刻</t>
  </si>
  <si>
    <t>36/1</t>
  </si>
  <si>
    <t>650*385*320MM</t>
  </si>
  <si>
    <t>魔法少年</t>
  </si>
  <si>
    <t>51.5*40*34cm</t>
  </si>
  <si>
    <t>穿云箭</t>
  </si>
  <si>
    <t>96/5</t>
  </si>
  <si>
    <t>54.8*33.2*32CM</t>
  </si>
  <si>
    <t>418*282*325MM</t>
  </si>
  <si>
    <t>义龙小籽鞭</t>
  </si>
  <si>
    <t>22CM*24</t>
  </si>
  <si>
    <t>40*40*29.5CM</t>
  </si>
  <si>
    <t>精品红特炮</t>
  </si>
  <si>
    <t>30型*10盘</t>
  </si>
  <si>
    <t>冠鼎红地毯</t>
  </si>
  <si>
    <t>喜庆红银光炮</t>
  </si>
  <si>
    <t>35公分*10盘</t>
  </si>
  <si>
    <t>小籽鞭</t>
  </si>
  <si>
    <t>21CM*10</t>
  </si>
  <si>
    <t>40公分*10</t>
  </si>
  <si>
    <t>闪光炮</t>
  </si>
  <si>
    <t>35*8</t>
  </si>
  <si>
    <t>啄木鸟</t>
  </si>
  <si>
    <t>5*48</t>
  </si>
  <si>
    <t>525*365*185mm</t>
  </si>
  <si>
    <t>快乐联盟</t>
  </si>
  <si>
    <t>36*4</t>
  </si>
  <si>
    <t>515*416*442mm</t>
  </si>
  <si>
    <t>泉塘地毯红</t>
  </si>
  <si>
    <t>50*5</t>
  </si>
  <si>
    <t>508*508*309mm</t>
  </si>
  <si>
    <t>60*4</t>
  </si>
  <si>
    <t>608*608*245mm</t>
  </si>
  <si>
    <t>仙女湖红地毯</t>
  </si>
  <si>
    <t>30*10</t>
  </si>
  <si>
    <t>580*290*300mm</t>
  </si>
  <si>
    <t>490*490*360mm</t>
  </si>
  <si>
    <t>140*1</t>
  </si>
  <si>
    <t>560*355*178mm</t>
  </si>
  <si>
    <t>飞毛腿礼包</t>
  </si>
  <si>
    <t>280*1</t>
  </si>
  <si>
    <t>555*355*348mm</t>
  </si>
  <si>
    <t>40*10</t>
  </si>
  <si>
    <t>780*390*300mm</t>
  </si>
  <si>
    <t>富贵红地毯</t>
  </si>
  <si>
    <t>富贵蕾</t>
  </si>
  <si>
    <t>20*6</t>
  </si>
  <si>
    <t>535*288*186mm</t>
  </si>
  <si>
    <t>25*6</t>
  </si>
  <si>
    <t>440*395*194mm</t>
  </si>
  <si>
    <t>20*8</t>
  </si>
  <si>
    <t>590*350*197mm</t>
  </si>
  <si>
    <t>522*249*175mm</t>
  </si>
  <si>
    <t>霹雳小子</t>
  </si>
  <si>
    <t>420*213*248mm</t>
  </si>
  <si>
    <t>10*24</t>
  </si>
  <si>
    <t>400*360*275mm</t>
  </si>
  <si>
    <t>金祥地毯红</t>
  </si>
  <si>
    <t>1*5</t>
  </si>
  <si>
    <t>500*500*300mm</t>
  </si>
  <si>
    <t>盘</t>
  </si>
  <si>
    <t>中国红</t>
  </si>
  <si>
    <t>80型</t>
  </si>
  <si>
    <t>舞狮火鞭</t>
  </si>
  <si>
    <t>90型</t>
  </si>
  <si>
    <t>五彩祥云</t>
  </si>
  <si>
    <t>745*60*745mm</t>
  </si>
  <si>
    <t>吉祥红地毯</t>
  </si>
  <si>
    <t>100型</t>
  </si>
  <si>
    <t>地毯红</t>
  </si>
  <si>
    <t>600*600*240mm</t>
  </si>
  <si>
    <t>中红发财炮</t>
  </si>
  <si>
    <t>30*20</t>
  </si>
  <si>
    <t>355*356mm</t>
  </si>
  <si>
    <t>小地花</t>
  </si>
  <si>
    <t>40*38</t>
  </si>
  <si>
    <t>455*345*246mm</t>
  </si>
  <si>
    <t>高升礼炮</t>
  </si>
  <si>
    <t>400*1</t>
  </si>
  <si>
    <t>585*355*302mm</t>
  </si>
  <si>
    <t>钛响银菊</t>
  </si>
  <si>
    <t>100*1</t>
  </si>
  <si>
    <t>508*383*258mm</t>
  </si>
  <si>
    <t>喜庆发财蕾</t>
  </si>
  <si>
    <t>1*100</t>
  </si>
  <si>
    <t>367*272*195mm</t>
  </si>
  <si>
    <t>555*355*178mm</t>
  </si>
  <si>
    <t>中国特红炮</t>
  </si>
  <si>
    <t>1*10</t>
  </si>
  <si>
    <t>560*280*800mm</t>
  </si>
  <si>
    <t>精品特红炮</t>
  </si>
  <si>
    <t>40公分</t>
  </si>
  <si>
    <t>超炫玫瑰红火鞭</t>
  </si>
  <si>
    <t>大吉大利火鞭</t>
  </si>
  <si>
    <t>财神火鞭</t>
  </si>
  <si>
    <t>浏阳地毯红火鞭</t>
  </si>
  <si>
    <t>1088型</t>
  </si>
  <si>
    <t>中国红火鞭</t>
  </si>
  <si>
    <t>788型</t>
  </si>
  <si>
    <t>888型</t>
  </si>
  <si>
    <t>国旗红火鞭</t>
  </si>
  <si>
    <t>万豪红地毯火鞭</t>
  </si>
  <si>
    <t>70型</t>
  </si>
  <si>
    <t>万豪中国红火鞭</t>
  </si>
  <si>
    <t>招财进宝火鞭</t>
  </si>
  <si>
    <t>560*360*192mm</t>
  </si>
  <si>
    <t>小号红地毯</t>
  </si>
  <si>
    <t>20*40</t>
  </si>
  <si>
    <t>465*335*228mm</t>
  </si>
  <si>
    <t>精品好运来</t>
  </si>
  <si>
    <t>20*10</t>
  </si>
  <si>
    <t>30*15</t>
  </si>
  <si>
    <t>至尊中国红</t>
  </si>
  <si>
    <t>70*4</t>
  </si>
  <si>
    <t>70*3</t>
  </si>
  <si>
    <t>600*180*600mm</t>
  </si>
  <si>
    <t>80*2</t>
  </si>
  <si>
    <t>720*120*720mm</t>
  </si>
  <si>
    <t>60*5</t>
  </si>
  <si>
    <t>550*550*300mm</t>
  </si>
  <si>
    <t>450*450*360mm</t>
  </si>
  <si>
    <t>红地毯</t>
  </si>
  <si>
    <t>喜庆特红炮</t>
  </si>
  <si>
    <t>40*6</t>
  </si>
  <si>
    <t>380*380*360mm</t>
  </si>
  <si>
    <t>25发模具花</t>
  </si>
  <si>
    <t>16*1</t>
  </si>
  <si>
    <t>528*265*293mm</t>
  </si>
  <si>
    <t>480*360*480mm</t>
  </si>
  <si>
    <t>青春范</t>
  </si>
  <si>
    <t>6*80</t>
  </si>
  <si>
    <t>570*370*400mm</t>
  </si>
  <si>
    <t>步惊云</t>
  </si>
  <si>
    <t>80*6</t>
  </si>
  <si>
    <t>570*393*260mm</t>
  </si>
  <si>
    <t>贺岁开门红</t>
  </si>
  <si>
    <t>40*40</t>
  </si>
  <si>
    <t>450*345*200mm</t>
  </si>
  <si>
    <t>580*580*300mm</t>
  </si>
  <si>
    <t>590*590*295mm</t>
  </si>
  <si>
    <t>30*12</t>
  </si>
  <si>
    <t>500*500*360mm</t>
  </si>
  <si>
    <t>精品天天红</t>
  </si>
  <si>
    <t>无名</t>
  </si>
  <si>
    <t>钱多多火鞭</t>
  </si>
  <si>
    <t>80*4</t>
  </si>
  <si>
    <t>10*28</t>
  </si>
  <si>
    <t>475*350*235mm</t>
  </si>
  <si>
    <t>浏阳红地毯火鞭</t>
  </si>
  <si>
    <t>9088型</t>
  </si>
  <si>
    <t>988型</t>
  </si>
  <si>
    <t>60型</t>
  </si>
  <si>
    <t>4280个/挂</t>
  </si>
  <si>
    <t>50型</t>
  </si>
  <si>
    <t>万泉双响</t>
  </si>
  <si>
    <t>200*1</t>
  </si>
  <si>
    <t>30*150mm</t>
  </si>
  <si>
    <t>2*37</t>
  </si>
  <si>
    <t>580*330*205mm</t>
  </si>
  <si>
    <t>中亿发财炮</t>
  </si>
  <si>
    <t>640*180*640mm</t>
  </si>
  <si>
    <t>电光排炮</t>
  </si>
  <si>
    <t>30*1000</t>
  </si>
  <si>
    <t>510*260*304mm</t>
  </si>
  <si>
    <t>精品啄木鸟</t>
  </si>
  <si>
    <t>15*24</t>
  </si>
  <si>
    <t>5*64</t>
  </si>
  <si>
    <t>570*350*270mm</t>
  </si>
  <si>
    <t>发财小电光</t>
  </si>
  <si>
    <t>10*3</t>
  </si>
  <si>
    <t>冠鼎大地红</t>
  </si>
  <si>
    <t>金祥红炮</t>
  </si>
  <si>
    <t>6*1</t>
  </si>
  <si>
    <t>50*50</t>
  </si>
  <si>
    <t>370*283*197mm</t>
  </si>
  <si>
    <t>4*1</t>
  </si>
  <si>
    <t>470*470*240mm</t>
  </si>
  <si>
    <t>60型4*1</t>
  </si>
  <si>
    <t>580*580*240mm</t>
  </si>
  <si>
    <t>金财大地红</t>
  </si>
  <si>
    <t>410*350*250mm</t>
  </si>
  <si>
    <t>大号舞龙棒</t>
  </si>
  <si>
    <t>1*30</t>
  </si>
  <si>
    <t>620*340*280mm</t>
  </si>
  <si>
    <t>80型2*1</t>
  </si>
  <si>
    <t>750*120*750mm</t>
  </si>
  <si>
    <t>70型3*1</t>
  </si>
  <si>
    <t>680*180*680mm</t>
  </si>
  <si>
    <t>560*360*180mm</t>
  </si>
  <si>
    <t>王牌大地红</t>
  </si>
  <si>
    <t>475*350*260mm</t>
  </si>
  <si>
    <t>408*275*185mm</t>
  </si>
  <si>
    <t>鸿运吉祥</t>
  </si>
  <si>
    <t>1*6</t>
  </si>
  <si>
    <t>588*296*197mm</t>
  </si>
  <si>
    <t>520*290*194mm</t>
  </si>
  <si>
    <t>25发彩光春蕾炮</t>
  </si>
  <si>
    <t>48*1</t>
  </si>
  <si>
    <t>372*280*343mm</t>
  </si>
  <si>
    <t>黑老大</t>
  </si>
  <si>
    <t>48*10</t>
  </si>
  <si>
    <t>495*270*240mm</t>
  </si>
  <si>
    <t>495*268*235mm</t>
  </si>
  <si>
    <t>495*263*240mm</t>
  </si>
  <si>
    <t>小金鱼</t>
  </si>
  <si>
    <t>12*25</t>
  </si>
  <si>
    <t>331*206*164mm</t>
  </si>
  <si>
    <t>飞天鼠</t>
  </si>
  <si>
    <t>300*206*260mm</t>
  </si>
  <si>
    <t>惊天雷</t>
  </si>
  <si>
    <t>490*347*200mm</t>
  </si>
  <si>
    <t>590*298*200mm</t>
  </si>
  <si>
    <t>山洲彩菊</t>
  </si>
  <si>
    <t>40*12*8</t>
  </si>
  <si>
    <t>510*303*250mm</t>
  </si>
  <si>
    <t>降落伞</t>
  </si>
  <si>
    <t>32*10</t>
  </si>
  <si>
    <t>520*320*335mm</t>
  </si>
  <si>
    <t>春蕾炮</t>
  </si>
  <si>
    <t>80*1</t>
  </si>
  <si>
    <t>387*307*343mm</t>
  </si>
  <si>
    <t>银龙钛蕾</t>
  </si>
  <si>
    <t>562*310*200mm</t>
  </si>
  <si>
    <t>大丽锦冠</t>
  </si>
  <si>
    <t>12*1</t>
  </si>
  <si>
    <t>470*311*299mm</t>
  </si>
  <si>
    <t>505*255*299mm</t>
  </si>
  <si>
    <t>帝王蕾</t>
  </si>
  <si>
    <t>560*310*196mm</t>
  </si>
  <si>
    <t>大吉礼炮</t>
  </si>
  <si>
    <t>577*317*195mm</t>
  </si>
  <si>
    <t>发财富贵</t>
  </si>
  <si>
    <t>590*380*196mm</t>
  </si>
  <si>
    <t>花韵</t>
  </si>
  <si>
    <t>2*1</t>
  </si>
  <si>
    <t>484*353*200mm</t>
  </si>
  <si>
    <t>吉祥红</t>
  </si>
  <si>
    <t>456*376*196mm</t>
  </si>
  <si>
    <t>炮打彩牡丹</t>
  </si>
  <si>
    <t>122*1</t>
  </si>
  <si>
    <t>550*310*170mm</t>
  </si>
  <si>
    <t>炮打满天星</t>
  </si>
  <si>
    <t>288*560*310mm</t>
  </si>
  <si>
    <t>月光舞曲</t>
  </si>
  <si>
    <t>8*1</t>
  </si>
  <si>
    <t>360*360*299mm</t>
  </si>
  <si>
    <t>八旺</t>
  </si>
  <si>
    <t>690*340*250mm</t>
  </si>
  <si>
    <t>六旺</t>
  </si>
  <si>
    <t>620*415*250mm</t>
  </si>
  <si>
    <t>四旺</t>
  </si>
  <si>
    <t>490*490*250mm</t>
  </si>
  <si>
    <t>10088（鞭炮）</t>
  </si>
  <si>
    <t>地毯红开门红</t>
  </si>
  <si>
    <t>发财雷</t>
  </si>
  <si>
    <t>60*25</t>
  </si>
  <si>
    <t>592*296*196 mm</t>
  </si>
  <si>
    <t>450*335*245 mm</t>
  </si>
  <si>
    <t>600*300*360 mm</t>
  </si>
  <si>
    <t>祝佳烟花（三号单虎）</t>
  </si>
  <si>
    <t>370*288*170 mm</t>
  </si>
  <si>
    <t>496*268*240 mm</t>
  </si>
  <si>
    <t>40公分玫瑰红</t>
  </si>
  <si>
    <t>40*8</t>
  </si>
  <si>
    <t>805*405*240</t>
  </si>
  <si>
    <t>1100</t>
  </si>
  <si>
    <t>特红袍精品</t>
  </si>
  <si>
    <t>460*255*260 mm</t>
  </si>
  <si>
    <t>炮打牡丹</t>
  </si>
  <si>
    <t>590*338*158 mm</t>
  </si>
  <si>
    <t>188（鞭炮）</t>
  </si>
  <si>
    <t>中国红80型（鞭炮）</t>
  </si>
  <si>
    <t>精品特红袍</t>
  </si>
  <si>
    <t>570*570*240 mm</t>
  </si>
  <si>
    <t>精品满地红</t>
  </si>
  <si>
    <t>700*177*700 mm</t>
  </si>
  <si>
    <t>玫瑰红</t>
  </si>
  <si>
    <t>480*290*350 mm</t>
  </si>
  <si>
    <t>580*390*27 mm</t>
  </si>
  <si>
    <t>505*300*256 mm</t>
  </si>
  <si>
    <t>768</t>
  </si>
  <si>
    <t>373*348*272 mm</t>
  </si>
  <si>
    <t>1000</t>
  </si>
  <si>
    <t>4个</t>
  </si>
  <si>
    <t>370*330*245 mm</t>
  </si>
  <si>
    <t>精彩小子</t>
  </si>
  <si>
    <t>525*410*378 mm</t>
  </si>
  <si>
    <t>40/38</t>
  </si>
  <si>
    <t>455*345*246 mm</t>
  </si>
  <si>
    <t>5</t>
  </si>
  <si>
    <t>蝴蝶王</t>
  </si>
  <si>
    <t>610*308*328 mm</t>
  </si>
  <si>
    <t>鼎峰相箭</t>
  </si>
  <si>
    <t>680*235*170 mm</t>
  </si>
  <si>
    <r>
      <rPr>
        <sz val="9"/>
        <rFont val="宋体"/>
        <charset val="134"/>
      </rPr>
      <t>合</t>
    </r>
    <r>
      <rPr>
        <sz val="9"/>
        <rFont val="Arial Narrow"/>
        <charset val="134"/>
      </rPr>
      <t xml:space="preserve">            </t>
    </r>
    <r>
      <rPr>
        <sz val="9"/>
        <rFont val="宋体"/>
        <charset val="134"/>
      </rPr>
      <t>计</t>
    </r>
  </si>
  <si>
    <t>库存商品评估明细表</t>
  </si>
  <si>
    <t>评估价值</t>
  </si>
  <si>
    <r>
      <rPr>
        <sz val="9"/>
        <rFont val="宋体"/>
        <charset val="134"/>
      </rPr>
      <t>减：电子设备减值准备</t>
    </r>
  </si>
  <si>
    <t>中国梦蓝色经典1688</t>
  </si>
  <si>
    <t>ups电源</t>
  </si>
  <si>
    <t>保险柜</t>
  </si>
  <si>
    <t>笔记本电脑</t>
  </si>
  <si>
    <t>冰箱</t>
  </si>
  <si>
    <t>传真机</t>
  </si>
  <si>
    <t>打印机</t>
  </si>
  <si>
    <t>打字机</t>
  </si>
  <si>
    <t>点钞机</t>
  </si>
  <si>
    <t>电风扇</t>
  </si>
  <si>
    <t>电话机</t>
  </si>
  <si>
    <t>电视机</t>
  </si>
  <si>
    <t>电子计算机配套设备</t>
  </si>
  <si>
    <t>复印机</t>
  </si>
  <si>
    <t>挂式空调</t>
  </si>
  <si>
    <t>柜式空调</t>
  </si>
  <si>
    <t>柜子</t>
  </si>
  <si>
    <t>会计机械</t>
  </si>
  <si>
    <t>激光视盘机</t>
  </si>
  <si>
    <t>即开终端</t>
  </si>
  <si>
    <t>健身器材</t>
  </si>
  <si>
    <t>交换机</t>
  </si>
  <si>
    <t>空调器</t>
  </si>
  <si>
    <t>篮球架</t>
  </si>
  <si>
    <t>淋浴</t>
  </si>
  <si>
    <t>路由器</t>
  </si>
  <si>
    <t>幕布</t>
  </si>
  <si>
    <t>其他安全设备</t>
  </si>
  <si>
    <t>其他电子计算机及其外围设备</t>
  </si>
  <si>
    <t>其他家具用具</t>
  </si>
  <si>
    <t>取暖器</t>
  </si>
  <si>
    <t>扫描仪</t>
  </si>
  <si>
    <t>摄像机</t>
  </si>
  <si>
    <t>台式电脑</t>
  </si>
  <si>
    <t>通信设备</t>
  </si>
  <si>
    <t>投影设备</t>
  </si>
  <si>
    <t>脱水机</t>
  </si>
  <si>
    <t>文化、办公设备零部件</t>
  </si>
  <si>
    <t>洗衣机</t>
  </si>
  <si>
    <t>音响设备</t>
  </si>
  <si>
    <t>硬盘</t>
  </si>
  <si>
    <t>照相机</t>
  </si>
  <si>
    <t>资料柜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</si>
</sst>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);[Red]\(0.00\)"/>
    <numFmt numFmtId="178" formatCode="yyyy&quot;年&quot;m&quot;月&quot;;@"/>
    <numFmt numFmtId="179" formatCode="yyyy/mm"/>
    <numFmt numFmtId="180" formatCode="\¥#,##0.00;\¥\-#,##0.00"/>
  </numFmts>
  <fonts count="7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Arial Narrow"/>
      <charset val="134"/>
    </font>
    <font>
      <sz val="20"/>
      <name val="Arial Narrow"/>
      <charset val="134"/>
    </font>
    <font>
      <b/>
      <sz val="9"/>
      <name val="Arial Narrow"/>
      <charset val="134"/>
    </font>
    <font>
      <sz val="10"/>
      <name val="Arial Narrow"/>
      <charset val="134"/>
    </font>
    <font>
      <u/>
      <sz val="10"/>
      <color indexed="12"/>
      <name val="Arial Narrow"/>
      <charset val="134"/>
    </font>
    <font>
      <u/>
      <sz val="8"/>
      <color indexed="12"/>
      <name val="Arial Narrow"/>
      <charset val="134"/>
    </font>
    <font>
      <sz val="20"/>
      <name val="隶书"/>
      <charset val="134"/>
    </font>
    <font>
      <b/>
      <sz val="9"/>
      <name val="仿宋_GB2312"/>
      <charset val="134"/>
    </font>
    <font>
      <b/>
      <sz val="9"/>
      <name val="宋体"/>
      <charset val="134"/>
    </font>
    <font>
      <u/>
      <sz val="12"/>
      <color indexed="12"/>
      <name val="Arial Narrow"/>
      <charset val="134"/>
    </font>
    <font>
      <u/>
      <sz val="9"/>
      <color indexed="12"/>
      <name val="Arial Narrow"/>
      <charset val="134"/>
    </font>
    <font>
      <b/>
      <sz val="9"/>
      <name val="楷体_GB2312"/>
      <charset val="134"/>
    </font>
    <font>
      <sz val="9"/>
      <color indexed="8"/>
      <name val="Arial Narrow"/>
      <charset val="134"/>
    </font>
    <font>
      <sz val="12"/>
      <name val="Times New Roman"/>
      <charset val="134"/>
    </font>
    <font>
      <u/>
      <sz val="8"/>
      <color indexed="8"/>
      <name val="Times New Roman"/>
      <charset val="134"/>
    </font>
    <font>
      <u/>
      <sz val="10"/>
      <color indexed="12"/>
      <name val="宋体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24"/>
      <color indexed="11"/>
      <name val="Times New Roman"/>
      <charset val="134"/>
    </font>
    <font>
      <sz val="24"/>
      <color indexed="8"/>
      <name val="Times New Roman"/>
      <charset val="134"/>
    </font>
    <font>
      <sz val="24"/>
      <color indexed="9"/>
      <name val="Times New Roman"/>
      <charset val="134"/>
    </font>
    <font>
      <sz val="9"/>
      <color indexed="8"/>
      <name val="Times New Roman"/>
      <charset val="134"/>
    </font>
    <font>
      <sz val="20"/>
      <color indexed="10"/>
      <name val="Times New Roman"/>
      <charset val="134"/>
    </font>
    <font>
      <b/>
      <u/>
      <sz val="24"/>
      <color indexed="12"/>
      <name val="隶书"/>
      <charset val="134"/>
    </font>
    <font>
      <b/>
      <u/>
      <sz val="24"/>
      <color indexed="12"/>
      <name val="Times New Roman"/>
      <charset val="134"/>
    </font>
    <font>
      <b/>
      <sz val="10"/>
      <name val="Times New Roman"/>
      <charset val="134"/>
    </font>
    <font>
      <b/>
      <sz val="12"/>
      <color indexed="12"/>
      <name val="宋体"/>
      <charset val="134"/>
    </font>
    <font>
      <b/>
      <sz val="12"/>
      <color indexed="12"/>
      <name val="Times New Roman"/>
      <charset val="134"/>
    </font>
    <font>
      <sz val="24"/>
      <color indexed="50"/>
      <name val="Times New Roman"/>
      <charset val="134"/>
    </font>
    <font>
      <b/>
      <u/>
      <sz val="9"/>
      <color indexed="8"/>
      <name val="Times New Roman"/>
      <charset val="134"/>
    </font>
    <font>
      <sz val="11"/>
      <name val="宋体"/>
      <charset val="134"/>
    </font>
    <font>
      <sz val="11"/>
      <color indexed="12"/>
      <name val="宋体"/>
      <charset val="134"/>
    </font>
    <font>
      <sz val="11"/>
      <color indexed="12"/>
      <name val="Times New Roman"/>
      <charset val="134"/>
    </font>
    <font>
      <sz val="11"/>
      <color indexed="21"/>
      <name val="Times New Roman"/>
      <charset val="134"/>
    </font>
    <font>
      <sz val="11"/>
      <color indexed="50"/>
      <name val="Times New Roman"/>
      <charset val="134"/>
    </font>
    <font>
      <b/>
      <i/>
      <sz val="11"/>
      <color indexed="56"/>
      <name val="Times New Roman"/>
      <charset val="134"/>
    </font>
    <font>
      <sz val="10"/>
      <name val="Times New Roman"/>
      <charset val="134"/>
    </font>
    <font>
      <b/>
      <i/>
      <sz val="12"/>
      <color indexed="43"/>
      <name val="Times New Roman"/>
      <charset val="134"/>
    </font>
    <font>
      <sz val="12"/>
      <color indexed="16"/>
      <name val="Times New Roman"/>
      <charset val="134"/>
    </font>
    <font>
      <sz val="8"/>
      <color indexed="8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0"/>
      <color indexed="10"/>
      <name val="宋体"/>
      <charset val="134"/>
    </font>
    <font>
      <u/>
      <sz val="10"/>
      <color indexed="40"/>
      <name val="宋体"/>
      <charset val="134"/>
    </font>
    <font>
      <sz val="9"/>
      <color indexed="40"/>
      <name val="宋体"/>
      <charset val="134"/>
    </font>
    <font>
      <sz val="10"/>
      <color indexed="10"/>
      <name val="宋体"/>
      <charset val="134"/>
    </font>
    <font>
      <sz val="12"/>
      <color indexed="10"/>
      <name val="Times New Roman"/>
      <charset val="134"/>
    </font>
    <font>
      <sz val="12"/>
      <color indexed="40"/>
      <name val="Times New Roman"/>
      <charset val="134"/>
    </font>
    <font>
      <sz val="10"/>
      <color indexed="12"/>
      <name val="宋体"/>
      <charset val="134"/>
    </font>
    <font>
      <u/>
      <sz val="9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9"/>
      <color indexed="8"/>
      <name val="楷体_GB2312"/>
      <charset val="134"/>
    </font>
    <font>
      <u/>
      <sz val="8"/>
      <color indexed="12"/>
      <name val="宋体"/>
      <charset val="134"/>
    </font>
    <font>
      <u/>
      <sz val="12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9"/>
      </bottom>
      <diagonal/>
    </border>
    <border>
      <left style="double">
        <color indexed="9"/>
      </left>
      <right/>
      <top style="double">
        <color indexed="9"/>
      </top>
      <bottom/>
      <diagonal/>
    </border>
    <border>
      <left/>
      <right/>
      <top style="double">
        <color indexed="9"/>
      </top>
      <bottom/>
      <diagonal/>
    </border>
    <border>
      <left/>
      <right style="thin">
        <color auto="1"/>
      </right>
      <top style="double">
        <color indexed="9"/>
      </top>
      <bottom/>
      <diagonal/>
    </border>
    <border>
      <left style="double">
        <color indexed="9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9"/>
      </right>
      <top style="double">
        <color indexed="8"/>
      </top>
      <bottom/>
      <diagonal/>
    </border>
    <border>
      <left style="double">
        <color indexed="9"/>
      </left>
      <right style="thin">
        <color auto="1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9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8"/>
      </left>
      <right/>
      <top/>
      <bottom style="double">
        <color indexed="9"/>
      </bottom>
      <diagonal/>
    </border>
    <border>
      <left/>
      <right style="double">
        <color indexed="9"/>
      </right>
      <top/>
      <bottom style="double">
        <color indexed="9"/>
      </bottom>
      <diagonal/>
    </border>
    <border>
      <left style="double">
        <color indexed="9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auto="1"/>
      </right>
      <top/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37" applyNumberFormat="0" applyAlignment="0" applyProtection="0">
      <alignment vertical="center"/>
    </xf>
    <xf numFmtId="0" fontId="62" fillId="11" borderId="38" applyNumberFormat="0" applyAlignment="0" applyProtection="0">
      <alignment vertical="center"/>
    </xf>
    <xf numFmtId="0" fontId="63" fillId="11" borderId="37" applyNumberFormat="0" applyAlignment="0" applyProtection="0">
      <alignment vertical="center"/>
    </xf>
    <xf numFmtId="0" fontId="64" fillId="12" borderId="39" applyNumberFormat="0" applyAlignment="0" applyProtection="0">
      <alignment vertical="center"/>
    </xf>
    <xf numFmtId="0" fontId="65" fillId="0" borderId="40" applyNumberFormat="0" applyFill="0" applyAlignment="0" applyProtection="0">
      <alignment vertical="center"/>
    </xf>
    <xf numFmtId="0" fontId="66" fillId="0" borderId="41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2" fillId="0" borderId="0"/>
    <xf numFmtId="0" fontId="73" fillId="0" borderId="0"/>
    <xf numFmtId="0" fontId="32" fillId="0" borderId="0"/>
    <xf numFmtId="0" fontId="15" fillId="0" borderId="0"/>
  </cellStyleXfs>
  <cellXfs count="18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6" fillId="0" borderId="0" xfId="6" applyNumberFormat="1" applyFont="1" applyFill="1" applyAlignment="1" applyProtection="1">
      <alignment horizontal="left" vertical="center" shrinkToFit="1"/>
      <protection locked="0" hidden="1"/>
    </xf>
    <xf numFmtId="0" fontId="7" fillId="0" borderId="0" xfId="6" applyFont="1" applyFill="1" applyAlignment="1" applyProtection="1">
      <alignment horizontal="left" vertical="center" wrapText="1"/>
    </xf>
    <xf numFmtId="0" fontId="6" fillId="0" borderId="0" xfId="6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7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43" fontId="2" fillId="0" borderId="8" xfId="0" applyNumberFormat="1" applyFont="1" applyFill="1" applyBorder="1" applyAlignment="1">
      <alignment horizontal="right" vertical="center"/>
    </xf>
    <xf numFmtId="43" fontId="2" fillId="0" borderId="6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10" fontId="2" fillId="0" borderId="1" xfId="3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3" fontId="2" fillId="0" borderId="3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3" fontId="5" fillId="0" borderId="0" xfId="0" applyNumberFormat="1" applyFont="1" applyFill="1" applyAlignment="1">
      <alignment vertical="center"/>
    </xf>
    <xf numFmtId="43" fontId="3" fillId="0" borderId="0" xfId="0" applyNumberFormat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4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11" fillId="2" borderId="0" xfId="6" applyNumberFormat="1" applyFont="1" applyFill="1" applyAlignment="1" applyProtection="1">
      <alignment horizontal="left" vertical="center" shrinkToFit="1"/>
      <protection locked="0" hidden="1"/>
    </xf>
    <xf numFmtId="0" fontId="12" fillId="0" borderId="0" xfId="6" applyFont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4" fillId="0" borderId="1" xfId="6" applyFont="1" applyBorder="1" applyAlignment="1" applyProtection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6" applyFont="1" applyBorder="1" applyAlignment="1" applyProtection="1">
      <alignment horizontal="centerContinuous" vertical="center"/>
    </xf>
    <xf numFmtId="43" fontId="4" fillId="0" borderId="8" xfId="0" applyNumberFormat="1" applyFont="1" applyFill="1" applyBorder="1" applyAlignment="1">
      <alignment horizontal="right" vertical="center"/>
    </xf>
    <xf numFmtId="43" fontId="4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6" fillId="0" borderId="0" xfId="6" applyNumberFormat="1" applyFont="1" applyFill="1" applyBorder="1" applyAlignment="1" applyProtection="1">
      <alignment vertical="center"/>
      <protection locked="0"/>
    </xf>
    <xf numFmtId="0" fontId="17" fillId="0" borderId="9" xfId="6" applyFont="1" applyFill="1" applyBorder="1" applyAlignment="1" applyProtection="1">
      <alignment horizontal="center" vertical="center"/>
      <protection locked="0"/>
    </xf>
    <xf numFmtId="0" fontId="17" fillId="0" borderId="9" xfId="6" applyFont="1" applyFill="1" applyBorder="1" applyAlignment="1" applyProtection="1">
      <alignment vertical="center"/>
    </xf>
    <xf numFmtId="0" fontId="18" fillId="0" borderId="0" xfId="51" applyFont="1" applyAlignment="1">
      <alignment horizontal="center" vertical="center"/>
    </xf>
    <xf numFmtId="0" fontId="19" fillId="0" borderId="0" xfId="51" applyFont="1" applyAlignment="1">
      <alignment horizontal="center" vertical="center"/>
    </xf>
    <xf numFmtId="0" fontId="20" fillId="3" borderId="10" xfId="51" applyFont="1" applyFill="1" applyBorder="1" applyAlignment="1">
      <alignment horizontal="center" vertical="center"/>
    </xf>
    <xf numFmtId="0" fontId="20" fillId="3" borderId="11" xfId="51" applyFont="1" applyFill="1" applyBorder="1" applyAlignment="1">
      <alignment horizontal="center" vertical="center"/>
    </xf>
    <xf numFmtId="0" fontId="20" fillId="3" borderId="12" xfId="51" applyFont="1" applyFill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2" fillId="0" borderId="0" xfId="51" applyFont="1" applyAlignment="1">
      <alignment horizontal="center" vertical="center"/>
    </xf>
    <xf numFmtId="177" fontId="23" fillId="0" borderId="0" xfId="51" applyNumberFormat="1" applyFont="1" applyAlignment="1" applyProtection="1">
      <alignment horizontal="center" vertical="center"/>
      <protection hidden="1"/>
    </xf>
    <xf numFmtId="0" fontId="20" fillId="3" borderId="13" xfId="51" applyFont="1" applyFill="1" applyBorder="1" applyAlignment="1">
      <alignment horizontal="center" vertical="center"/>
    </xf>
    <xf numFmtId="0" fontId="24" fillId="4" borderId="14" xfId="51" applyFont="1" applyFill="1" applyBorder="1" applyAlignment="1">
      <alignment horizontal="center" vertical="center"/>
    </xf>
    <xf numFmtId="0" fontId="24" fillId="4" borderId="15" xfId="51" applyFont="1" applyFill="1" applyBorder="1" applyAlignment="1">
      <alignment horizontal="center" vertical="center"/>
    </xf>
    <xf numFmtId="0" fontId="24" fillId="4" borderId="16" xfId="51" applyFont="1" applyFill="1" applyBorder="1" applyAlignment="1">
      <alignment horizontal="center" vertical="center"/>
    </xf>
    <xf numFmtId="0" fontId="20" fillId="3" borderId="17" xfId="51" applyFont="1" applyFill="1" applyBorder="1" applyAlignment="1">
      <alignment horizontal="center" vertical="center"/>
    </xf>
    <xf numFmtId="0" fontId="23" fillId="0" borderId="0" xfId="51" applyFont="1" applyAlignment="1">
      <alignment vertical="center"/>
    </xf>
    <xf numFmtId="0" fontId="25" fillId="5" borderId="18" xfId="51" applyFont="1" applyFill="1" applyBorder="1" applyAlignment="1">
      <alignment horizontal="center" vertical="center"/>
    </xf>
    <xf numFmtId="0" fontId="26" fillId="5" borderId="0" xfId="51" applyFont="1" applyFill="1" applyAlignment="1">
      <alignment horizontal="center" vertical="center"/>
    </xf>
    <xf numFmtId="0" fontId="26" fillId="5" borderId="19" xfId="51" applyFont="1" applyFill="1" applyBorder="1" applyAlignment="1">
      <alignment horizontal="center" vertical="center"/>
    </xf>
    <xf numFmtId="179" fontId="18" fillId="0" borderId="0" xfId="51" applyNumberFormat="1" applyFont="1" applyAlignment="1">
      <alignment horizontal="center" vertical="center"/>
    </xf>
    <xf numFmtId="0" fontId="27" fillId="5" borderId="18" xfId="51" applyFont="1" applyFill="1" applyBorder="1" applyAlignment="1">
      <alignment horizontal="center" vertical="center"/>
    </xf>
    <xf numFmtId="0" fontId="28" fillId="5" borderId="0" xfId="51" applyFont="1" applyFill="1" applyAlignment="1">
      <alignment vertical="center"/>
    </xf>
    <xf numFmtId="0" fontId="29" fillId="5" borderId="0" xfId="51" applyFont="1" applyFill="1" applyAlignment="1">
      <alignment vertical="center"/>
    </xf>
    <xf numFmtId="0" fontId="30" fillId="5" borderId="19" xfId="51" applyFont="1" applyFill="1" applyBorder="1" applyAlignment="1">
      <alignment horizontal="center" vertical="center"/>
    </xf>
    <xf numFmtId="0" fontId="31" fillId="0" borderId="0" xfId="51" applyFont="1" applyAlignment="1">
      <alignment vertical="center"/>
    </xf>
    <xf numFmtId="0" fontId="30" fillId="4" borderId="0" xfId="51" applyFont="1" applyFill="1" applyAlignment="1">
      <alignment horizontal="center" vertical="center"/>
    </xf>
    <xf numFmtId="49" fontId="32" fillId="2" borderId="20" xfId="51" applyNumberFormat="1" applyFill="1" applyBorder="1" applyAlignment="1">
      <alignment horizontal="left" vertical="center"/>
    </xf>
    <xf numFmtId="49" fontId="19" fillId="2" borderId="21" xfId="51" applyNumberFormat="1" applyFont="1" applyFill="1" applyBorder="1" applyAlignment="1">
      <alignment horizontal="left" vertical="center"/>
    </xf>
    <xf numFmtId="49" fontId="33" fillId="2" borderId="21" xfId="51" applyNumberFormat="1" applyFont="1" applyFill="1" applyBorder="1" applyAlignment="1" applyProtection="1">
      <alignment horizontal="left" vertical="center"/>
      <protection locked="0"/>
    </xf>
    <xf numFmtId="49" fontId="34" fillId="2" borderId="21" xfId="51" applyNumberFormat="1" applyFont="1" applyFill="1" applyBorder="1" applyAlignment="1" applyProtection="1">
      <alignment horizontal="left" vertical="center"/>
      <protection locked="0"/>
    </xf>
    <xf numFmtId="49" fontId="34" fillId="2" borderId="22" xfId="51" applyNumberFormat="1" applyFont="1" applyFill="1" applyBorder="1" applyAlignment="1" applyProtection="1">
      <alignment horizontal="left" vertical="center"/>
      <protection locked="0"/>
    </xf>
    <xf numFmtId="0" fontId="35" fillId="6" borderId="23" xfId="51" applyFont="1" applyFill="1" applyBorder="1" applyAlignment="1">
      <alignment vertical="center"/>
    </xf>
    <xf numFmtId="0" fontId="35" fillId="6" borderId="4" xfId="51" applyFont="1" applyFill="1" applyBorder="1" applyAlignment="1">
      <alignment vertical="center"/>
    </xf>
    <xf numFmtId="0" fontId="35" fillId="6" borderId="24" xfId="51" applyFont="1" applyFill="1" applyBorder="1" applyAlignment="1">
      <alignment vertical="center"/>
    </xf>
    <xf numFmtId="49" fontId="32" fillId="2" borderId="23" xfId="51" applyNumberFormat="1" applyFill="1" applyBorder="1" applyAlignment="1">
      <alignment vertical="center"/>
    </xf>
    <xf numFmtId="49" fontId="19" fillId="2" borderId="4" xfId="51" applyNumberFormat="1" applyFont="1" applyFill="1" applyBorder="1" applyAlignment="1">
      <alignment vertical="center"/>
    </xf>
    <xf numFmtId="49" fontId="34" fillId="2" borderId="4" xfId="51" applyNumberFormat="1" applyFont="1" applyFill="1" applyBorder="1" applyAlignment="1" applyProtection="1">
      <alignment horizontal="center" vertical="center"/>
      <protection locked="0"/>
    </xf>
    <xf numFmtId="49" fontId="34" fillId="2" borderId="4" xfId="51" applyNumberFormat="1" applyFont="1" applyFill="1" applyBorder="1" applyAlignment="1">
      <alignment horizontal="center" vertical="center"/>
    </xf>
    <xf numFmtId="49" fontId="34" fillId="2" borderId="4" xfId="51" applyNumberFormat="1" applyFont="1" applyFill="1" applyBorder="1" applyAlignment="1">
      <alignment vertical="center"/>
    </xf>
    <xf numFmtId="49" fontId="34" fillId="2" borderId="24" xfId="51" applyNumberFormat="1" applyFont="1" applyFill="1" applyBorder="1" applyAlignment="1">
      <alignment vertical="center"/>
    </xf>
    <xf numFmtId="0" fontId="36" fillId="6" borderId="23" xfId="51" applyFont="1" applyFill="1" applyBorder="1" applyAlignment="1">
      <alignment vertical="center"/>
    </xf>
    <xf numFmtId="0" fontId="36" fillId="6" borderId="4" xfId="51" applyFont="1" applyFill="1" applyBorder="1" applyAlignment="1">
      <alignment vertical="center"/>
    </xf>
    <xf numFmtId="0" fontId="36" fillId="6" borderId="25" xfId="51" applyFont="1" applyFill="1" applyBorder="1" applyAlignment="1">
      <alignment vertical="center"/>
    </xf>
    <xf numFmtId="0" fontId="36" fillId="6" borderId="24" xfId="51" applyFont="1" applyFill="1" applyBorder="1" applyAlignment="1">
      <alignment vertical="center"/>
    </xf>
    <xf numFmtId="49" fontId="32" fillId="2" borderId="23" xfId="51" applyNumberFormat="1" applyFill="1" applyBorder="1" applyAlignment="1">
      <alignment horizontal="left" vertical="center"/>
    </xf>
    <xf numFmtId="49" fontId="19" fillId="2" borderId="4" xfId="51" applyNumberFormat="1" applyFont="1" applyFill="1" applyBorder="1" applyAlignment="1">
      <alignment horizontal="left" vertical="center"/>
    </xf>
    <xf numFmtId="49" fontId="33" fillId="2" borderId="4" xfId="51" applyNumberFormat="1" applyFont="1" applyFill="1" applyBorder="1" applyAlignment="1" applyProtection="1">
      <alignment horizontal="left" vertical="center"/>
      <protection locked="0"/>
    </xf>
    <xf numFmtId="49" fontId="34" fillId="2" borderId="4" xfId="51" applyNumberFormat="1" applyFont="1" applyFill="1" applyBorder="1" applyAlignment="1" applyProtection="1">
      <alignment horizontal="left" vertical="center"/>
      <protection locked="0"/>
    </xf>
    <xf numFmtId="49" fontId="34" fillId="2" borderId="24" xfId="51" applyNumberFormat="1" applyFont="1" applyFill="1" applyBorder="1" applyAlignment="1" applyProtection="1">
      <alignment horizontal="left" vertical="center"/>
      <protection locked="0"/>
    </xf>
    <xf numFmtId="0" fontId="37" fillId="6" borderId="23" xfId="51" applyFont="1" applyFill="1" applyBorder="1" applyAlignment="1">
      <alignment vertical="center"/>
    </xf>
    <xf numFmtId="0" fontId="37" fillId="6" borderId="4" xfId="51" applyFont="1" applyFill="1" applyBorder="1" applyAlignment="1">
      <alignment vertical="center"/>
    </xf>
    <xf numFmtId="0" fontId="37" fillId="6" borderId="24" xfId="51" applyFont="1" applyFill="1" applyBorder="1" applyAlignment="1">
      <alignment vertical="center"/>
    </xf>
    <xf numFmtId="49" fontId="32" fillId="2" borderId="26" xfId="51" applyNumberFormat="1" applyFill="1" applyBorder="1" applyAlignment="1">
      <alignment horizontal="left" vertical="center"/>
    </xf>
    <xf numFmtId="49" fontId="32" fillId="2" borderId="27" xfId="51" applyNumberFormat="1" applyFill="1" applyBorder="1" applyAlignment="1">
      <alignment horizontal="left" vertical="center"/>
    </xf>
    <xf numFmtId="49" fontId="34" fillId="2" borderId="27" xfId="51" applyNumberFormat="1" applyFont="1" applyFill="1" applyBorder="1" applyAlignment="1" applyProtection="1">
      <alignment horizontal="center" vertical="center"/>
      <protection locked="0"/>
    </xf>
    <xf numFmtId="49" fontId="34" fillId="2" borderId="27" xfId="51" applyNumberFormat="1" applyFont="1" applyFill="1" applyBorder="1" applyAlignment="1">
      <alignment horizontal="center" vertical="center"/>
    </xf>
    <xf numFmtId="49" fontId="34" fillId="2" borderId="27" xfId="51" applyNumberFormat="1" applyFont="1" applyFill="1" applyBorder="1" applyAlignment="1">
      <alignment vertical="center"/>
    </xf>
    <xf numFmtId="49" fontId="34" fillId="2" borderId="28" xfId="51" applyNumberFormat="1" applyFont="1" applyFill="1" applyBorder="1" applyAlignment="1">
      <alignment vertical="center"/>
    </xf>
    <xf numFmtId="0" fontId="38" fillId="5" borderId="0" xfId="51" applyFont="1" applyFill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49" fontId="32" fillId="2" borderId="21" xfId="51" applyNumberFormat="1" applyFill="1" applyBorder="1" applyAlignment="1" applyProtection="1">
      <alignment horizontal="left" vertical="center"/>
      <protection locked="0"/>
    </xf>
    <xf numFmtId="0" fontId="19" fillId="0" borderId="21" xfId="0" applyFont="1" applyFill="1" applyBorder="1" applyAlignment="1" applyProtection="1">
      <alignment vertical="center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0" fontId="19" fillId="6" borderId="23" xfId="51" applyFont="1" applyFill="1" applyBorder="1" applyAlignment="1">
      <alignment vertical="center"/>
    </xf>
    <xf numFmtId="0" fontId="19" fillId="6" borderId="4" xfId="51" applyFont="1" applyFill="1" applyBorder="1" applyAlignment="1">
      <alignment vertical="center"/>
    </xf>
    <xf numFmtId="0" fontId="19" fillId="6" borderId="24" xfId="51" applyFont="1" applyFill="1" applyBorder="1" applyAlignment="1">
      <alignment vertical="center"/>
    </xf>
    <xf numFmtId="49" fontId="32" fillId="2" borderId="4" xfId="51" applyNumberFormat="1" applyFill="1" applyBorder="1" applyAlignment="1" applyProtection="1">
      <alignment horizontal="left" vertical="center"/>
      <protection locked="0"/>
    </xf>
    <xf numFmtId="49" fontId="19" fillId="2" borderId="4" xfId="51" applyNumberFormat="1" applyFont="1" applyFill="1" applyBorder="1" applyAlignment="1" applyProtection="1">
      <alignment horizontal="left" vertical="center"/>
      <protection locked="0"/>
    </xf>
    <xf numFmtId="49" fontId="19" fillId="2" borderId="24" xfId="51" applyNumberFormat="1" applyFont="1" applyFill="1" applyBorder="1" applyAlignment="1" applyProtection="1">
      <alignment horizontal="left" vertical="center"/>
      <protection locked="0"/>
    </xf>
    <xf numFmtId="49" fontId="19" fillId="2" borderId="27" xfId="51" applyNumberFormat="1" applyFont="1" applyFill="1" applyBorder="1" applyAlignment="1">
      <alignment horizontal="left" vertical="center"/>
    </xf>
    <xf numFmtId="49" fontId="32" fillId="2" borderId="27" xfId="51" applyNumberFormat="1" applyFill="1" applyBorder="1" applyAlignment="1" applyProtection="1">
      <alignment horizontal="left" vertical="center"/>
      <protection locked="0"/>
    </xf>
    <xf numFmtId="49" fontId="19" fillId="2" borderId="27" xfId="51" applyNumberFormat="1" applyFont="1" applyFill="1" applyBorder="1" applyAlignment="1" applyProtection="1">
      <alignment horizontal="left" vertical="center"/>
      <protection locked="0"/>
    </xf>
    <xf numFmtId="49" fontId="19" fillId="2" borderId="28" xfId="51" applyNumberFormat="1" applyFont="1" applyFill="1" applyBorder="1" applyAlignment="1" applyProtection="1">
      <alignment horizontal="left" vertical="center"/>
      <protection locked="0"/>
    </xf>
    <xf numFmtId="49" fontId="38" fillId="5" borderId="0" xfId="51" applyNumberFormat="1" applyFont="1" applyFill="1" applyAlignment="1">
      <alignment horizontal="left" vertical="center"/>
    </xf>
    <xf numFmtId="0" fontId="27" fillId="5" borderId="29" xfId="51" applyFont="1" applyFill="1" applyBorder="1" applyAlignment="1">
      <alignment horizontal="center" vertical="center"/>
    </xf>
    <xf numFmtId="0" fontId="39" fillId="5" borderId="9" xfId="51" applyFont="1" applyFill="1" applyBorder="1" applyAlignment="1">
      <alignment horizontal="center" vertical="center"/>
    </xf>
    <xf numFmtId="0" fontId="30" fillId="5" borderId="30" xfId="51" applyFont="1" applyFill="1" applyBorder="1" applyAlignment="1">
      <alignment horizontal="center" vertical="center"/>
    </xf>
    <xf numFmtId="0" fontId="40" fillId="3" borderId="31" xfId="51" applyFont="1" applyFill="1" applyBorder="1" applyAlignment="1">
      <alignment horizontal="center" vertical="center"/>
    </xf>
    <xf numFmtId="0" fontId="40" fillId="3" borderId="32" xfId="51" applyFont="1" applyFill="1" applyBorder="1" applyAlignment="1">
      <alignment horizontal="center" vertical="center"/>
    </xf>
    <xf numFmtId="0" fontId="40" fillId="3" borderId="33" xfId="51" applyFont="1" applyFill="1" applyBorder="1" applyAlignment="1">
      <alignment horizontal="center" vertical="center"/>
    </xf>
    <xf numFmtId="0" fontId="41" fillId="0" borderId="0" xfId="51" applyFont="1" applyAlignment="1">
      <alignment vertical="center"/>
    </xf>
    <xf numFmtId="0" fontId="19" fillId="0" borderId="15" xfId="51" applyFont="1" applyBorder="1" applyAlignment="1">
      <alignment horizontal="center" vertical="center"/>
    </xf>
    <xf numFmtId="0" fontId="15" fillId="0" borderId="0" xfId="0" applyFont="1" applyFill="1" applyAlignment="1"/>
    <xf numFmtId="49" fontId="42" fillId="0" borderId="0" xfId="1" applyNumberFormat="1" applyFont="1" applyBorder="1" applyAlignment="1">
      <alignment horizontal="centerContinuous" vertical="center"/>
    </xf>
    <xf numFmtId="49" fontId="42" fillId="0" borderId="0" xfId="50" applyNumberFormat="1" applyFont="1" applyAlignment="1">
      <alignment horizontal="centerContinuous" vertical="center"/>
    </xf>
    <xf numFmtId="49" fontId="43" fillId="0" borderId="0" xfId="50" applyNumberFormat="1" applyFont="1" applyAlignment="1">
      <alignment vertical="center"/>
    </xf>
    <xf numFmtId="49" fontId="44" fillId="0" borderId="0" xfId="1" applyNumberFormat="1" applyFont="1" applyBorder="1" applyAlignment="1">
      <alignment vertical="center"/>
    </xf>
    <xf numFmtId="49" fontId="17" fillId="0" borderId="0" xfId="6" applyNumberFormat="1" applyFont="1" applyBorder="1" applyAlignment="1" applyProtection="1">
      <alignment vertical="top"/>
    </xf>
    <xf numFmtId="49" fontId="44" fillId="0" borderId="0" xfId="50" applyNumberFormat="1" applyFont="1" applyAlignment="1">
      <alignment vertical="center"/>
    </xf>
    <xf numFmtId="49" fontId="44" fillId="0" borderId="0" xfId="50" applyNumberFormat="1" applyFont="1" applyAlignment="1">
      <alignment horizontal="center" vertical="center"/>
    </xf>
    <xf numFmtId="49" fontId="1" fillId="0" borderId="0" xfId="50" applyNumberFormat="1" applyFont="1" applyAlignment="1">
      <alignment vertical="center"/>
    </xf>
    <xf numFmtId="49" fontId="44" fillId="0" borderId="0" xfId="1" applyNumberFormat="1" applyFont="1" applyBorder="1" applyAlignment="1">
      <alignment vertical="top"/>
    </xf>
    <xf numFmtId="0" fontId="17" fillId="0" borderId="0" xfId="6" applyFont="1" applyBorder="1" applyAlignment="1" applyProtection="1">
      <alignment horizontal="left"/>
    </xf>
    <xf numFmtId="49" fontId="44" fillId="0" borderId="0" xfId="50" applyNumberFormat="1" applyFont="1" applyAlignment="1">
      <alignment vertical="top"/>
    </xf>
    <xf numFmtId="49" fontId="44" fillId="0" borderId="0" xfId="50" applyNumberFormat="1" applyFont="1" applyAlignment="1">
      <alignment horizontal="center" vertical="top"/>
    </xf>
    <xf numFmtId="49" fontId="1" fillId="0" borderId="0" xfId="50" applyNumberFormat="1" applyFont="1" applyAlignment="1">
      <alignment vertical="top"/>
    </xf>
    <xf numFmtId="49" fontId="44" fillId="0" borderId="0" xfId="1" applyNumberFormat="1" applyFont="1" applyBorder="1" applyAlignment="1">
      <alignment horizontal="left" vertical="center"/>
    </xf>
    <xf numFmtId="49" fontId="17" fillId="0" borderId="0" xfId="6" applyNumberFormat="1" applyFont="1" applyBorder="1" applyAlignment="1" applyProtection="1">
      <alignment horizontal="left" vertical="center"/>
    </xf>
    <xf numFmtId="49" fontId="17" fillId="0" borderId="0" xfId="6" applyNumberFormat="1" applyFont="1" applyBorder="1" applyAlignment="1" applyProtection="1">
      <alignment horizontal="left" vertical="top"/>
    </xf>
    <xf numFmtId="49" fontId="17" fillId="0" borderId="0" xfId="6" applyNumberFormat="1" applyFont="1" applyBorder="1" applyAlignment="1" applyProtection="1">
      <alignment vertical="center"/>
    </xf>
    <xf numFmtId="49" fontId="44" fillId="0" borderId="0" xfId="50" applyNumberFormat="1" applyFont="1" applyAlignment="1">
      <alignment horizontal="left" vertical="center"/>
    </xf>
    <xf numFmtId="49" fontId="44" fillId="7" borderId="0" xfId="50" applyNumberFormat="1" applyFont="1" applyFill="1" applyAlignment="1">
      <alignment horizontal="center" vertical="center"/>
    </xf>
    <xf numFmtId="49" fontId="44" fillId="8" borderId="0" xfId="50" applyNumberFormat="1" applyFont="1" applyFill="1" applyAlignment="1">
      <alignment horizontal="center" vertical="center"/>
    </xf>
    <xf numFmtId="49" fontId="45" fillId="0" borderId="0" xfId="6" applyNumberFormat="1" applyFont="1" applyBorder="1" applyAlignment="1" applyProtection="1">
      <alignment vertical="center"/>
    </xf>
    <xf numFmtId="49" fontId="46" fillId="0" borderId="0" xfId="6" applyNumberFormat="1" applyFont="1" applyBorder="1" applyAlignment="1" applyProtection="1">
      <alignment vertical="center"/>
    </xf>
    <xf numFmtId="49" fontId="47" fillId="0" borderId="0" xfId="50" applyNumberFormat="1" applyFont="1" applyAlignment="1">
      <alignment vertical="center"/>
    </xf>
    <xf numFmtId="49" fontId="48" fillId="0" borderId="0" xfId="50" applyNumberFormat="1" applyFont="1" applyAlignment="1">
      <alignment vertical="center"/>
    </xf>
    <xf numFmtId="180" fontId="47" fillId="0" borderId="0" xfId="50" applyNumberFormat="1" applyFont="1" applyAlignment="1">
      <alignment vertical="center"/>
    </xf>
    <xf numFmtId="0" fontId="49" fillId="0" borderId="0" xfId="0" applyFont="1" applyFill="1" applyAlignment="1"/>
    <xf numFmtId="0" fontId="50" fillId="0" borderId="0" xfId="0" applyFont="1" applyFill="1" applyAlignment="1"/>
    <xf numFmtId="49" fontId="51" fillId="0" borderId="0" xfId="6" applyNumberFormat="1" applyFont="1" applyBorder="1" applyAlignment="1" applyProtection="1">
      <alignment vertical="center"/>
    </xf>
    <xf numFmtId="49" fontId="52" fillId="0" borderId="0" xfId="6" applyNumberFormat="1" applyFont="1" applyBorder="1" applyAlignment="1" applyProtection="1">
      <alignment horizontal="center" vertical="center"/>
    </xf>
    <xf numFmtId="49" fontId="52" fillId="0" borderId="0" xfId="6" applyNumberFormat="1" applyFont="1" applyBorder="1" applyAlignment="1" applyProtection="1">
      <alignment vertical="center"/>
    </xf>
    <xf numFmtId="49" fontId="1" fillId="0" borderId="0" xfId="1" applyNumberFormat="1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YTZCPGBJ" xfId="49"/>
    <cellStyle name="常规_评估明细表太原12-11" xfId="50"/>
    <cellStyle name="常规_评估明细表（申报）" xfId="51"/>
    <cellStyle name="样式 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933450</xdr:colOff>
      <xdr:row>8</xdr:row>
      <xdr:rowOff>133350</xdr:rowOff>
    </xdr:from>
    <xdr:to>
      <xdr:col>4</xdr:col>
      <xdr:colOff>28575</xdr:colOff>
      <xdr:row>8</xdr:row>
      <xdr:rowOff>133350</xdr:rowOff>
    </xdr:to>
    <xdr:sp>
      <xdr:nvSpPr>
        <xdr:cNvPr id="2" name="Line 1"/>
        <xdr:cNvSpPr>
          <a:spLocks noChangeShapeType="1"/>
        </xdr:cNvSpPr>
      </xdr:nvSpPr>
      <xdr:spPr>
        <a:xfrm>
          <a:off x="3279775" y="1751330"/>
          <a:ext cx="460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1104900</xdr:colOff>
      <xdr:row>8</xdr:row>
      <xdr:rowOff>133350</xdr:rowOff>
    </xdr:from>
    <xdr:to>
      <xdr:col>3</xdr:col>
      <xdr:colOff>1104900</xdr:colOff>
      <xdr:row>10</xdr:row>
      <xdr:rowOff>133350</xdr:rowOff>
    </xdr:to>
    <xdr:sp>
      <xdr:nvSpPr>
        <xdr:cNvPr id="3" name="Line 2"/>
        <xdr:cNvSpPr>
          <a:spLocks noChangeShapeType="1"/>
        </xdr:cNvSpPr>
      </xdr:nvSpPr>
      <xdr:spPr>
        <a:xfrm flipH="1">
          <a:off x="3451225" y="1751330"/>
          <a:ext cx="0" cy="39878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1476375</xdr:colOff>
      <xdr:row>9</xdr:row>
      <xdr:rowOff>104775</xdr:rowOff>
    </xdr:from>
    <xdr:to>
      <xdr:col>3</xdr:col>
      <xdr:colOff>1476375</xdr:colOff>
      <xdr:row>9</xdr:row>
      <xdr:rowOff>104775</xdr:rowOff>
    </xdr:to>
    <xdr:sp>
      <xdr:nvSpPr>
        <xdr:cNvPr id="4" name="Line 3"/>
        <xdr:cNvSpPr>
          <a:spLocks noChangeShapeType="1"/>
        </xdr:cNvSpPr>
      </xdr:nvSpPr>
      <xdr:spPr>
        <a:xfrm flipV="1">
          <a:off x="3711575" y="19221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571500</xdr:colOff>
      <xdr:row>5</xdr:row>
      <xdr:rowOff>114300</xdr:rowOff>
    </xdr:from>
    <xdr:to>
      <xdr:col>4</xdr:col>
      <xdr:colOff>19050</xdr:colOff>
      <xdr:row>5</xdr:row>
      <xdr:rowOff>114300</xdr:rowOff>
    </xdr:to>
    <xdr:sp>
      <xdr:nvSpPr>
        <xdr:cNvPr id="5" name="Line 4"/>
        <xdr:cNvSpPr>
          <a:spLocks noChangeShapeType="1"/>
        </xdr:cNvSpPr>
      </xdr:nvSpPr>
      <xdr:spPr>
        <a:xfrm>
          <a:off x="2917825" y="113411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828675</xdr:colOff>
      <xdr:row>5</xdr:row>
      <xdr:rowOff>114300</xdr:rowOff>
    </xdr:from>
    <xdr:to>
      <xdr:col>3</xdr:col>
      <xdr:colOff>828675</xdr:colOff>
      <xdr:row>7</xdr:row>
      <xdr:rowOff>95250</xdr:rowOff>
    </xdr:to>
    <xdr:sp>
      <xdr:nvSpPr>
        <xdr:cNvPr id="6" name="Line 6"/>
        <xdr:cNvSpPr>
          <a:spLocks noChangeShapeType="1"/>
        </xdr:cNvSpPr>
      </xdr:nvSpPr>
      <xdr:spPr>
        <a:xfrm>
          <a:off x="3175000" y="1134110"/>
          <a:ext cx="0" cy="3797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819150</xdr:colOff>
      <xdr:row>6</xdr:row>
      <xdr:rowOff>85725</xdr:rowOff>
    </xdr:from>
    <xdr:to>
      <xdr:col>4</xdr:col>
      <xdr:colOff>9525</xdr:colOff>
      <xdr:row>6</xdr:row>
      <xdr:rowOff>85725</xdr:rowOff>
    </xdr:to>
    <xdr:sp>
      <xdr:nvSpPr>
        <xdr:cNvPr id="7" name="Line 7"/>
        <xdr:cNvSpPr>
          <a:spLocks noChangeShapeType="1"/>
        </xdr:cNvSpPr>
      </xdr:nvSpPr>
      <xdr:spPr>
        <a:xfrm>
          <a:off x="3165475" y="1304925"/>
          <a:ext cx="555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819150</xdr:colOff>
      <xdr:row>7</xdr:row>
      <xdr:rowOff>85725</xdr:rowOff>
    </xdr:from>
    <xdr:to>
      <xdr:col>3</xdr:col>
      <xdr:colOff>1381125</xdr:colOff>
      <xdr:row>7</xdr:row>
      <xdr:rowOff>85725</xdr:rowOff>
    </xdr:to>
    <xdr:sp>
      <xdr:nvSpPr>
        <xdr:cNvPr id="8" name="Line 8"/>
        <xdr:cNvSpPr>
          <a:spLocks noChangeShapeType="1"/>
        </xdr:cNvSpPr>
      </xdr:nvSpPr>
      <xdr:spPr>
        <a:xfrm>
          <a:off x="3165475" y="1504315"/>
          <a:ext cx="546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1257300</xdr:colOff>
      <xdr:row>17</xdr:row>
      <xdr:rowOff>123825</xdr:rowOff>
    </xdr:from>
    <xdr:to>
      <xdr:col>3</xdr:col>
      <xdr:colOff>1285875</xdr:colOff>
      <xdr:row>32</xdr:row>
      <xdr:rowOff>114300</xdr:rowOff>
    </xdr:to>
    <xdr:sp>
      <xdr:nvSpPr>
        <xdr:cNvPr id="9" name="Line 10"/>
        <xdr:cNvSpPr>
          <a:spLocks noChangeShapeType="1"/>
        </xdr:cNvSpPr>
      </xdr:nvSpPr>
      <xdr:spPr>
        <a:xfrm>
          <a:off x="3603625" y="3536315"/>
          <a:ext cx="28575" cy="29813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18</xdr:row>
      <xdr:rowOff>114300</xdr:rowOff>
    </xdr:from>
    <xdr:to>
      <xdr:col>4</xdr:col>
      <xdr:colOff>19050</xdr:colOff>
      <xdr:row>18</xdr:row>
      <xdr:rowOff>114300</xdr:rowOff>
    </xdr:to>
    <xdr:sp>
      <xdr:nvSpPr>
        <xdr:cNvPr id="10" name="Line 16"/>
        <xdr:cNvSpPr>
          <a:spLocks noChangeShapeType="1"/>
        </xdr:cNvSpPr>
      </xdr:nvSpPr>
      <xdr:spPr>
        <a:xfrm>
          <a:off x="3613150" y="372618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323850</xdr:colOff>
      <xdr:row>17</xdr:row>
      <xdr:rowOff>123825</xdr:rowOff>
    </xdr:from>
    <xdr:to>
      <xdr:col>3</xdr:col>
      <xdr:colOff>1371600</xdr:colOff>
      <xdr:row>17</xdr:row>
      <xdr:rowOff>123825</xdr:rowOff>
    </xdr:to>
    <xdr:sp>
      <xdr:nvSpPr>
        <xdr:cNvPr id="11" name="Line 17"/>
        <xdr:cNvSpPr>
          <a:spLocks noChangeShapeType="1"/>
        </xdr:cNvSpPr>
      </xdr:nvSpPr>
      <xdr:spPr>
        <a:xfrm>
          <a:off x="2670175" y="3536315"/>
          <a:ext cx="1041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847725</xdr:colOff>
      <xdr:row>35</xdr:row>
      <xdr:rowOff>123825</xdr:rowOff>
    </xdr:from>
    <xdr:to>
      <xdr:col>2</xdr:col>
      <xdr:colOff>895350</xdr:colOff>
      <xdr:row>56</xdr:row>
      <xdr:rowOff>38100</xdr:rowOff>
    </xdr:to>
    <xdr:sp>
      <xdr:nvSpPr>
        <xdr:cNvPr id="12" name="Line 24"/>
        <xdr:cNvSpPr>
          <a:spLocks noChangeShapeType="1"/>
        </xdr:cNvSpPr>
      </xdr:nvSpPr>
      <xdr:spPr>
        <a:xfrm>
          <a:off x="1979930" y="7125335"/>
          <a:ext cx="47625" cy="40462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514350</xdr:colOff>
      <xdr:row>42</xdr:row>
      <xdr:rowOff>123825</xdr:rowOff>
    </xdr:from>
    <xdr:to>
      <xdr:col>4</xdr:col>
      <xdr:colOff>28575</xdr:colOff>
      <xdr:row>42</xdr:row>
      <xdr:rowOff>123825</xdr:rowOff>
    </xdr:to>
    <xdr:sp>
      <xdr:nvSpPr>
        <xdr:cNvPr id="13" name="Line 27"/>
        <xdr:cNvSpPr>
          <a:spLocks noChangeShapeType="1"/>
        </xdr:cNvSpPr>
      </xdr:nvSpPr>
      <xdr:spPr>
        <a:xfrm>
          <a:off x="2860675" y="8465820"/>
          <a:ext cx="879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866775</xdr:colOff>
      <xdr:row>51</xdr:row>
      <xdr:rowOff>104775</xdr:rowOff>
    </xdr:from>
    <xdr:to>
      <xdr:col>2</xdr:col>
      <xdr:colOff>1190625</xdr:colOff>
      <xdr:row>51</xdr:row>
      <xdr:rowOff>104775</xdr:rowOff>
    </xdr:to>
    <xdr:sp>
      <xdr:nvSpPr>
        <xdr:cNvPr id="14" name="Line 35"/>
        <xdr:cNvSpPr>
          <a:spLocks noChangeShapeType="1"/>
        </xdr:cNvSpPr>
      </xdr:nvSpPr>
      <xdr:spPr>
        <a:xfrm>
          <a:off x="1998980" y="1024128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552450</xdr:colOff>
      <xdr:row>49</xdr:row>
      <xdr:rowOff>114300</xdr:rowOff>
    </xdr:from>
    <xdr:to>
      <xdr:col>4</xdr:col>
      <xdr:colOff>38100</xdr:colOff>
      <xdr:row>49</xdr:row>
      <xdr:rowOff>114300</xdr:rowOff>
    </xdr:to>
    <xdr:sp>
      <xdr:nvSpPr>
        <xdr:cNvPr id="15" name="Line 36"/>
        <xdr:cNvSpPr>
          <a:spLocks noChangeShapeType="1"/>
        </xdr:cNvSpPr>
      </xdr:nvSpPr>
      <xdr:spPr>
        <a:xfrm>
          <a:off x="2898775" y="9852025"/>
          <a:ext cx="8509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1133475</xdr:colOff>
      <xdr:row>50</xdr:row>
      <xdr:rowOff>85725</xdr:rowOff>
    </xdr:from>
    <xdr:to>
      <xdr:col>4</xdr:col>
      <xdr:colOff>19050</xdr:colOff>
      <xdr:row>50</xdr:row>
      <xdr:rowOff>85725</xdr:rowOff>
    </xdr:to>
    <xdr:sp>
      <xdr:nvSpPr>
        <xdr:cNvPr id="16" name="Line 37"/>
        <xdr:cNvSpPr>
          <a:spLocks noChangeShapeType="1"/>
        </xdr:cNvSpPr>
      </xdr:nvSpPr>
      <xdr:spPr>
        <a:xfrm>
          <a:off x="3479800" y="10022840"/>
          <a:ext cx="250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876300</xdr:colOff>
      <xdr:row>52</xdr:row>
      <xdr:rowOff>85725</xdr:rowOff>
    </xdr:from>
    <xdr:to>
      <xdr:col>3</xdr:col>
      <xdr:colOff>0</xdr:colOff>
      <xdr:row>52</xdr:row>
      <xdr:rowOff>85725</xdr:rowOff>
    </xdr:to>
    <xdr:sp>
      <xdr:nvSpPr>
        <xdr:cNvPr id="17" name="Line 39"/>
        <xdr:cNvSpPr>
          <a:spLocks noChangeShapeType="1"/>
        </xdr:cNvSpPr>
      </xdr:nvSpPr>
      <xdr:spPr>
        <a:xfrm>
          <a:off x="2008505" y="1042162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53</xdr:row>
      <xdr:rowOff>85725</xdr:rowOff>
    </xdr:from>
    <xdr:to>
      <xdr:col>3</xdr:col>
      <xdr:colOff>9525</xdr:colOff>
      <xdr:row>53</xdr:row>
      <xdr:rowOff>85725</xdr:rowOff>
    </xdr:to>
    <xdr:sp>
      <xdr:nvSpPr>
        <xdr:cNvPr id="18" name="Line 40"/>
        <xdr:cNvSpPr>
          <a:spLocks noChangeShapeType="1"/>
        </xdr:cNvSpPr>
      </xdr:nvSpPr>
      <xdr:spPr>
        <a:xfrm>
          <a:off x="2018030" y="1062101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514350</xdr:colOff>
      <xdr:row>5</xdr:row>
      <xdr:rowOff>104775</xdr:rowOff>
    </xdr:from>
    <xdr:to>
      <xdr:col>2</xdr:col>
      <xdr:colOff>1104900</xdr:colOff>
      <xdr:row>5</xdr:row>
      <xdr:rowOff>104775</xdr:rowOff>
    </xdr:to>
    <xdr:sp>
      <xdr:nvSpPr>
        <xdr:cNvPr id="19" name="Line 42"/>
        <xdr:cNvSpPr>
          <a:spLocks noChangeShapeType="1"/>
        </xdr:cNvSpPr>
      </xdr:nvSpPr>
      <xdr:spPr>
        <a:xfrm>
          <a:off x="1646555" y="112458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5</xdr:row>
      <xdr:rowOff>123825</xdr:rowOff>
    </xdr:from>
    <xdr:to>
      <xdr:col>2</xdr:col>
      <xdr:colOff>866775</xdr:colOff>
      <xdr:row>34</xdr:row>
      <xdr:rowOff>104775</xdr:rowOff>
    </xdr:to>
    <xdr:sp>
      <xdr:nvSpPr>
        <xdr:cNvPr id="20" name="Line 43"/>
        <xdr:cNvSpPr>
          <a:spLocks noChangeShapeType="1"/>
        </xdr:cNvSpPr>
      </xdr:nvSpPr>
      <xdr:spPr>
        <a:xfrm>
          <a:off x="1989455" y="1143635"/>
          <a:ext cx="9525" cy="576326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1114425</xdr:colOff>
      <xdr:row>10</xdr:row>
      <xdr:rowOff>123825</xdr:rowOff>
    </xdr:from>
    <xdr:to>
      <xdr:col>3</xdr:col>
      <xdr:colOff>1371600</xdr:colOff>
      <xdr:row>10</xdr:row>
      <xdr:rowOff>123825</xdr:rowOff>
    </xdr:to>
    <xdr:sp>
      <xdr:nvSpPr>
        <xdr:cNvPr id="21" name="Line 46"/>
        <xdr:cNvSpPr>
          <a:spLocks noChangeShapeType="1"/>
        </xdr:cNvSpPr>
      </xdr:nvSpPr>
      <xdr:spPr>
        <a:xfrm>
          <a:off x="3460750" y="2140585"/>
          <a:ext cx="250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1114425</xdr:colOff>
      <xdr:row>9</xdr:row>
      <xdr:rowOff>114300</xdr:rowOff>
    </xdr:from>
    <xdr:to>
      <xdr:col>3</xdr:col>
      <xdr:colOff>1371600</xdr:colOff>
      <xdr:row>9</xdr:row>
      <xdr:rowOff>114300</xdr:rowOff>
    </xdr:to>
    <xdr:sp>
      <xdr:nvSpPr>
        <xdr:cNvPr id="22" name="Line 47"/>
        <xdr:cNvSpPr>
          <a:spLocks noChangeShapeType="1"/>
        </xdr:cNvSpPr>
      </xdr:nvSpPr>
      <xdr:spPr>
        <a:xfrm>
          <a:off x="3460750" y="1931670"/>
          <a:ext cx="250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866775</xdr:colOff>
      <xdr:row>11</xdr:row>
      <xdr:rowOff>85725</xdr:rowOff>
    </xdr:from>
    <xdr:to>
      <xdr:col>3</xdr:col>
      <xdr:colOff>0</xdr:colOff>
      <xdr:row>11</xdr:row>
      <xdr:rowOff>85725</xdr:rowOff>
    </xdr:to>
    <xdr:sp>
      <xdr:nvSpPr>
        <xdr:cNvPr id="23" name="Line 48"/>
        <xdr:cNvSpPr>
          <a:spLocks noChangeShapeType="1"/>
        </xdr:cNvSpPr>
      </xdr:nvSpPr>
      <xdr:spPr>
        <a:xfrm>
          <a:off x="1998980" y="2301875"/>
          <a:ext cx="3473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17</xdr:row>
      <xdr:rowOff>123825</xdr:rowOff>
    </xdr:from>
    <xdr:to>
      <xdr:col>3</xdr:col>
      <xdr:colOff>9525</xdr:colOff>
      <xdr:row>17</xdr:row>
      <xdr:rowOff>123825</xdr:rowOff>
    </xdr:to>
    <xdr:sp>
      <xdr:nvSpPr>
        <xdr:cNvPr id="24" name="Line 54"/>
        <xdr:cNvSpPr>
          <a:spLocks noChangeShapeType="1"/>
        </xdr:cNvSpPr>
      </xdr:nvSpPr>
      <xdr:spPr>
        <a:xfrm>
          <a:off x="2018030" y="3536315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34</xdr:row>
      <xdr:rowOff>114300</xdr:rowOff>
    </xdr:from>
    <xdr:to>
      <xdr:col>2</xdr:col>
      <xdr:colOff>1181100</xdr:colOff>
      <xdr:row>34</xdr:row>
      <xdr:rowOff>114300</xdr:rowOff>
    </xdr:to>
    <xdr:sp>
      <xdr:nvSpPr>
        <xdr:cNvPr id="25" name="Line 56"/>
        <xdr:cNvSpPr>
          <a:spLocks noChangeShapeType="1"/>
        </xdr:cNvSpPr>
      </xdr:nvSpPr>
      <xdr:spPr>
        <a:xfrm>
          <a:off x="1989455" y="691642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161925</xdr:colOff>
      <xdr:row>5</xdr:row>
      <xdr:rowOff>114300</xdr:rowOff>
    </xdr:from>
    <xdr:to>
      <xdr:col>7</xdr:col>
      <xdr:colOff>923925</xdr:colOff>
      <xdr:row>5</xdr:row>
      <xdr:rowOff>114300</xdr:rowOff>
    </xdr:to>
    <xdr:sp>
      <xdr:nvSpPr>
        <xdr:cNvPr id="26" name="Line 59"/>
        <xdr:cNvSpPr>
          <a:spLocks noChangeShapeType="1"/>
        </xdr:cNvSpPr>
      </xdr:nvSpPr>
      <xdr:spPr>
        <a:xfrm>
          <a:off x="6163945" y="113411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5</xdr:row>
      <xdr:rowOff>123825</xdr:rowOff>
    </xdr:from>
    <xdr:to>
      <xdr:col>7</xdr:col>
      <xdr:colOff>552450</xdr:colOff>
      <xdr:row>16</xdr:row>
      <xdr:rowOff>123825</xdr:rowOff>
    </xdr:to>
    <xdr:sp>
      <xdr:nvSpPr>
        <xdr:cNvPr id="27" name="Line 60"/>
        <xdr:cNvSpPr>
          <a:spLocks noChangeShapeType="1"/>
        </xdr:cNvSpPr>
      </xdr:nvSpPr>
      <xdr:spPr>
        <a:xfrm>
          <a:off x="6525895" y="1143635"/>
          <a:ext cx="28575" cy="219329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533400</xdr:colOff>
      <xdr:row>7</xdr:row>
      <xdr:rowOff>76200</xdr:rowOff>
    </xdr:from>
    <xdr:to>
      <xdr:col>7</xdr:col>
      <xdr:colOff>952500</xdr:colOff>
      <xdr:row>7</xdr:row>
      <xdr:rowOff>76200</xdr:rowOff>
    </xdr:to>
    <xdr:sp>
      <xdr:nvSpPr>
        <xdr:cNvPr id="28" name="Line 61"/>
        <xdr:cNvSpPr>
          <a:spLocks noChangeShapeType="1"/>
        </xdr:cNvSpPr>
      </xdr:nvSpPr>
      <xdr:spPr>
        <a:xfrm>
          <a:off x="6535420" y="149479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8</xdr:row>
      <xdr:rowOff>85725</xdr:rowOff>
    </xdr:from>
    <xdr:to>
      <xdr:col>7</xdr:col>
      <xdr:colOff>962025</xdr:colOff>
      <xdr:row>8</xdr:row>
      <xdr:rowOff>85725</xdr:rowOff>
    </xdr:to>
    <xdr:sp>
      <xdr:nvSpPr>
        <xdr:cNvPr id="29" name="Line 62"/>
        <xdr:cNvSpPr>
          <a:spLocks noChangeShapeType="1"/>
        </xdr:cNvSpPr>
      </xdr:nvSpPr>
      <xdr:spPr>
        <a:xfrm>
          <a:off x="6525895" y="170370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533400</xdr:colOff>
      <xdr:row>9</xdr:row>
      <xdr:rowOff>104775</xdr:rowOff>
    </xdr:from>
    <xdr:to>
      <xdr:col>7</xdr:col>
      <xdr:colOff>962025</xdr:colOff>
      <xdr:row>9</xdr:row>
      <xdr:rowOff>104775</xdr:rowOff>
    </xdr:to>
    <xdr:sp>
      <xdr:nvSpPr>
        <xdr:cNvPr id="30" name="Line 63"/>
        <xdr:cNvSpPr>
          <a:spLocks noChangeShapeType="1"/>
        </xdr:cNvSpPr>
      </xdr:nvSpPr>
      <xdr:spPr>
        <a:xfrm>
          <a:off x="6535420" y="192214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10</xdr:row>
      <xdr:rowOff>123825</xdr:rowOff>
    </xdr:from>
    <xdr:to>
      <xdr:col>7</xdr:col>
      <xdr:colOff>914400</xdr:colOff>
      <xdr:row>10</xdr:row>
      <xdr:rowOff>123825</xdr:rowOff>
    </xdr:to>
    <xdr:sp>
      <xdr:nvSpPr>
        <xdr:cNvPr id="31" name="Line 64"/>
        <xdr:cNvSpPr>
          <a:spLocks noChangeShapeType="1"/>
        </xdr:cNvSpPr>
      </xdr:nvSpPr>
      <xdr:spPr>
        <a:xfrm>
          <a:off x="6525895" y="2140585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552450</xdr:colOff>
      <xdr:row>14</xdr:row>
      <xdr:rowOff>95250</xdr:rowOff>
    </xdr:from>
    <xdr:to>
      <xdr:col>7</xdr:col>
      <xdr:colOff>962025</xdr:colOff>
      <xdr:row>14</xdr:row>
      <xdr:rowOff>95250</xdr:rowOff>
    </xdr:to>
    <xdr:sp>
      <xdr:nvSpPr>
        <xdr:cNvPr id="32" name="Line 65"/>
        <xdr:cNvSpPr>
          <a:spLocks noChangeShapeType="1"/>
        </xdr:cNvSpPr>
      </xdr:nvSpPr>
      <xdr:spPr>
        <a:xfrm>
          <a:off x="6554470" y="2909570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561975</xdr:colOff>
      <xdr:row>12</xdr:row>
      <xdr:rowOff>95250</xdr:rowOff>
    </xdr:from>
    <xdr:to>
      <xdr:col>7</xdr:col>
      <xdr:colOff>952500</xdr:colOff>
      <xdr:row>12</xdr:row>
      <xdr:rowOff>95250</xdr:rowOff>
    </xdr:to>
    <xdr:sp>
      <xdr:nvSpPr>
        <xdr:cNvPr id="33" name="Line 67"/>
        <xdr:cNvSpPr>
          <a:spLocks noChangeShapeType="1"/>
        </xdr:cNvSpPr>
      </xdr:nvSpPr>
      <xdr:spPr>
        <a:xfrm>
          <a:off x="6563995" y="2510790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533400</xdr:colOff>
      <xdr:row>11</xdr:row>
      <xdr:rowOff>104775</xdr:rowOff>
    </xdr:from>
    <xdr:to>
      <xdr:col>7</xdr:col>
      <xdr:colOff>933450</xdr:colOff>
      <xdr:row>11</xdr:row>
      <xdr:rowOff>104775</xdr:rowOff>
    </xdr:to>
    <xdr:sp>
      <xdr:nvSpPr>
        <xdr:cNvPr id="34" name="Line 68"/>
        <xdr:cNvSpPr>
          <a:spLocks noChangeShapeType="1"/>
        </xdr:cNvSpPr>
      </xdr:nvSpPr>
      <xdr:spPr>
        <a:xfrm>
          <a:off x="6535420" y="23209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561975</xdr:colOff>
      <xdr:row>13</xdr:row>
      <xdr:rowOff>123825</xdr:rowOff>
    </xdr:from>
    <xdr:to>
      <xdr:col>7</xdr:col>
      <xdr:colOff>942975</xdr:colOff>
      <xdr:row>13</xdr:row>
      <xdr:rowOff>123825</xdr:rowOff>
    </xdr:to>
    <xdr:sp>
      <xdr:nvSpPr>
        <xdr:cNvPr id="35" name="Line 69"/>
        <xdr:cNvSpPr>
          <a:spLocks noChangeShapeType="1"/>
        </xdr:cNvSpPr>
      </xdr:nvSpPr>
      <xdr:spPr>
        <a:xfrm>
          <a:off x="6563995" y="2738755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6</xdr:row>
      <xdr:rowOff>104775</xdr:rowOff>
    </xdr:from>
    <xdr:to>
      <xdr:col>7</xdr:col>
      <xdr:colOff>885825</xdr:colOff>
      <xdr:row>6</xdr:row>
      <xdr:rowOff>104775</xdr:rowOff>
    </xdr:to>
    <xdr:sp>
      <xdr:nvSpPr>
        <xdr:cNvPr id="36" name="Line 70"/>
        <xdr:cNvSpPr>
          <a:spLocks noChangeShapeType="1"/>
        </xdr:cNvSpPr>
      </xdr:nvSpPr>
      <xdr:spPr>
        <a:xfrm>
          <a:off x="6525895" y="132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561975</xdr:colOff>
      <xdr:row>15</xdr:row>
      <xdr:rowOff>133350</xdr:rowOff>
    </xdr:from>
    <xdr:to>
      <xdr:col>7</xdr:col>
      <xdr:colOff>933450</xdr:colOff>
      <xdr:row>15</xdr:row>
      <xdr:rowOff>133350</xdr:rowOff>
    </xdr:to>
    <xdr:sp>
      <xdr:nvSpPr>
        <xdr:cNvPr id="37" name="Line 72"/>
        <xdr:cNvSpPr>
          <a:spLocks noChangeShapeType="1"/>
        </xdr:cNvSpPr>
      </xdr:nvSpPr>
      <xdr:spPr>
        <a:xfrm>
          <a:off x="6563995" y="314706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571500</xdr:colOff>
      <xdr:row>16</xdr:row>
      <xdr:rowOff>123825</xdr:rowOff>
    </xdr:from>
    <xdr:to>
      <xdr:col>7</xdr:col>
      <xdr:colOff>952500</xdr:colOff>
      <xdr:row>16</xdr:row>
      <xdr:rowOff>123825</xdr:rowOff>
    </xdr:to>
    <xdr:sp>
      <xdr:nvSpPr>
        <xdr:cNvPr id="38" name="Line 73"/>
        <xdr:cNvSpPr>
          <a:spLocks noChangeShapeType="1"/>
        </xdr:cNvSpPr>
      </xdr:nvSpPr>
      <xdr:spPr>
        <a:xfrm>
          <a:off x="6573520" y="3336925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533400</xdr:colOff>
      <xdr:row>19</xdr:row>
      <xdr:rowOff>104775</xdr:rowOff>
    </xdr:from>
    <xdr:to>
      <xdr:col>6</xdr:col>
      <xdr:colOff>533400</xdr:colOff>
      <xdr:row>19</xdr:row>
      <xdr:rowOff>104775</xdr:rowOff>
    </xdr:to>
    <xdr:sp>
      <xdr:nvSpPr>
        <xdr:cNvPr id="39" name="Line 75"/>
        <xdr:cNvSpPr>
          <a:spLocks noChangeShapeType="1"/>
        </xdr:cNvSpPr>
      </xdr:nvSpPr>
      <xdr:spPr>
        <a:xfrm>
          <a:off x="6002020" y="39160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19</xdr:row>
      <xdr:rowOff>95250</xdr:rowOff>
    </xdr:from>
    <xdr:to>
      <xdr:col>7</xdr:col>
      <xdr:colOff>533400</xdr:colOff>
      <xdr:row>25</xdr:row>
      <xdr:rowOff>123825</xdr:rowOff>
    </xdr:to>
    <xdr:sp>
      <xdr:nvSpPr>
        <xdr:cNvPr id="40" name="Line 76"/>
        <xdr:cNvSpPr>
          <a:spLocks noChangeShapeType="1"/>
        </xdr:cNvSpPr>
      </xdr:nvSpPr>
      <xdr:spPr>
        <a:xfrm>
          <a:off x="6525895" y="3906520"/>
          <a:ext cx="9525" cy="122491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523875</xdr:colOff>
      <xdr:row>20</xdr:row>
      <xdr:rowOff>76200</xdr:rowOff>
    </xdr:from>
    <xdr:to>
      <xdr:col>7</xdr:col>
      <xdr:colOff>942975</xdr:colOff>
      <xdr:row>20</xdr:row>
      <xdr:rowOff>76200</xdr:rowOff>
    </xdr:to>
    <xdr:sp>
      <xdr:nvSpPr>
        <xdr:cNvPr id="41" name="Line 77"/>
        <xdr:cNvSpPr>
          <a:spLocks noChangeShapeType="1"/>
        </xdr:cNvSpPr>
      </xdr:nvSpPr>
      <xdr:spPr>
        <a:xfrm>
          <a:off x="6525895" y="408686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514350</xdr:colOff>
      <xdr:row>21</xdr:row>
      <xdr:rowOff>85725</xdr:rowOff>
    </xdr:from>
    <xdr:to>
      <xdr:col>7</xdr:col>
      <xdr:colOff>952500</xdr:colOff>
      <xdr:row>21</xdr:row>
      <xdr:rowOff>85725</xdr:rowOff>
    </xdr:to>
    <xdr:sp>
      <xdr:nvSpPr>
        <xdr:cNvPr id="42" name="Line 78"/>
        <xdr:cNvSpPr>
          <a:spLocks noChangeShapeType="1"/>
        </xdr:cNvSpPr>
      </xdr:nvSpPr>
      <xdr:spPr>
        <a:xfrm>
          <a:off x="6516370" y="429577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542925</xdr:colOff>
      <xdr:row>25</xdr:row>
      <xdr:rowOff>114300</xdr:rowOff>
    </xdr:from>
    <xdr:to>
      <xdr:col>7</xdr:col>
      <xdr:colOff>933450</xdr:colOff>
      <xdr:row>25</xdr:row>
      <xdr:rowOff>114300</xdr:rowOff>
    </xdr:to>
    <xdr:sp>
      <xdr:nvSpPr>
        <xdr:cNvPr id="43" name="Line 80"/>
        <xdr:cNvSpPr>
          <a:spLocks noChangeShapeType="1"/>
        </xdr:cNvSpPr>
      </xdr:nvSpPr>
      <xdr:spPr>
        <a:xfrm>
          <a:off x="6544945" y="5121910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552450</xdr:colOff>
      <xdr:row>24</xdr:row>
      <xdr:rowOff>142875</xdr:rowOff>
    </xdr:from>
    <xdr:to>
      <xdr:col>7</xdr:col>
      <xdr:colOff>942975</xdr:colOff>
      <xdr:row>24</xdr:row>
      <xdr:rowOff>142875</xdr:rowOff>
    </xdr:to>
    <xdr:sp>
      <xdr:nvSpPr>
        <xdr:cNvPr id="44" name="Line 81"/>
        <xdr:cNvSpPr>
          <a:spLocks noChangeShapeType="1"/>
        </xdr:cNvSpPr>
      </xdr:nvSpPr>
      <xdr:spPr>
        <a:xfrm>
          <a:off x="6554470" y="4951095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514350</xdr:colOff>
      <xdr:row>22</xdr:row>
      <xdr:rowOff>85725</xdr:rowOff>
    </xdr:from>
    <xdr:to>
      <xdr:col>7</xdr:col>
      <xdr:colOff>952500</xdr:colOff>
      <xdr:row>22</xdr:row>
      <xdr:rowOff>85725</xdr:rowOff>
    </xdr:to>
    <xdr:sp>
      <xdr:nvSpPr>
        <xdr:cNvPr id="45" name="Line 84"/>
        <xdr:cNvSpPr>
          <a:spLocks noChangeShapeType="1"/>
        </xdr:cNvSpPr>
      </xdr:nvSpPr>
      <xdr:spPr>
        <a:xfrm>
          <a:off x="6516370" y="449516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1466850</xdr:colOff>
      <xdr:row>10</xdr:row>
      <xdr:rowOff>123825</xdr:rowOff>
    </xdr:from>
    <xdr:to>
      <xdr:col>3</xdr:col>
      <xdr:colOff>1466850</xdr:colOff>
      <xdr:row>10</xdr:row>
      <xdr:rowOff>123825</xdr:rowOff>
    </xdr:to>
    <xdr:sp>
      <xdr:nvSpPr>
        <xdr:cNvPr id="46" name="Line 86"/>
        <xdr:cNvSpPr>
          <a:spLocks noChangeShapeType="1"/>
        </xdr:cNvSpPr>
      </xdr:nvSpPr>
      <xdr:spPr>
        <a:xfrm flipV="1">
          <a:off x="3711575" y="21405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1019175</xdr:colOff>
      <xdr:row>35</xdr:row>
      <xdr:rowOff>133350</xdr:rowOff>
    </xdr:from>
    <xdr:to>
      <xdr:col>4</xdr:col>
      <xdr:colOff>28575</xdr:colOff>
      <xdr:row>35</xdr:row>
      <xdr:rowOff>133350</xdr:rowOff>
    </xdr:to>
    <xdr:sp>
      <xdr:nvSpPr>
        <xdr:cNvPr id="47" name="Line 95"/>
        <xdr:cNvSpPr>
          <a:spLocks noChangeShapeType="1"/>
        </xdr:cNvSpPr>
      </xdr:nvSpPr>
      <xdr:spPr>
        <a:xfrm>
          <a:off x="3365500" y="7134860"/>
          <a:ext cx="374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1190625</xdr:colOff>
      <xdr:row>36</xdr:row>
      <xdr:rowOff>104775</xdr:rowOff>
    </xdr:from>
    <xdr:to>
      <xdr:col>4</xdr:col>
      <xdr:colOff>19050</xdr:colOff>
      <xdr:row>36</xdr:row>
      <xdr:rowOff>104775</xdr:rowOff>
    </xdr:to>
    <xdr:sp>
      <xdr:nvSpPr>
        <xdr:cNvPr id="48" name="Line 96"/>
        <xdr:cNvSpPr>
          <a:spLocks noChangeShapeType="1"/>
        </xdr:cNvSpPr>
      </xdr:nvSpPr>
      <xdr:spPr>
        <a:xfrm flipV="1">
          <a:off x="3536950" y="7305675"/>
          <a:ext cx="193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1181100</xdr:colOff>
      <xdr:row>37</xdr:row>
      <xdr:rowOff>123825</xdr:rowOff>
    </xdr:from>
    <xdr:to>
      <xdr:col>4</xdr:col>
      <xdr:colOff>9525</xdr:colOff>
      <xdr:row>37</xdr:row>
      <xdr:rowOff>123825</xdr:rowOff>
    </xdr:to>
    <xdr:sp>
      <xdr:nvSpPr>
        <xdr:cNvPr id="49" name="Line 97"/>
        <xdr:cNvSpPr>
          <a:spLocks noChangeShapeType="1"/>
        </xdr:cNvSpPr>
      </xdr:nvSpPr>
      <xdr:spPr>
        <a:xfrm flipV="1">
          <a:off x="3527425" y="7524115"/>
          <a:ext cx="193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1181100</xdr:colOff>
      <xdr:row>35</xdr:row>
      <xdr:rowOff>142875</xdr:rowOff>
    </xdr:from>
    <xdr:to>
      <xdr:col>3</xdr:col>
      <xdr:colOff>1181100</xdr:colOff>
      <xdr:row>37</xdr:row>
      <xdr:rowOff>123825</xdr:rowOff>
    </xdr:to>
    <xdr:sp>
      <xdr:nvSpPr>
        <xdr:cNvPr id="50" name="Line 98"/>
        <xdr:cNvSpPr>
          <a:spLocks noChangeShapeType="1"/>
        </xdr:cNvSpPr>
      </xdr:nvSpPr>
      <xdr:spPr>
        <a:xfrm>
          <a:off x="3527425" y="7144385"/>
          <a:ext cx="0" cy="3797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1133475</xdr:colOff>
      <xdr:row>42</xdr:row>
      <xdr:rowOff>133350</xdr:rowOff>
    </xdr:from>
    <xdr:to>
      <xdr:col>3</xdr:col>
      <xdr:colOff>1133475</xdr:colOff>
      <xdr:row>48</xdr:row>
      <xdr:rowOff>152400</xdr:rowOff>
    </xdr:to>
    <xdr:sp>
      <xdr:nvSpPr>
        <xdr:cNvPr id="51" name="Line 100"/>
        <xdr:cNvSpPr>
          <a:spLocks noChangeShapeType="1"/>
        </xdr:cNvSpPr>
      </xdr:nvSpPr>
      <xdr:spPr>
        <a:xfrm>
          <a:off x="3479800" y="8475345"/>
          <a:ext cx="0" cy="121539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847725</xdr:colOff>
      <xdr:row>8</xdr:row>
      <xdr:rowOff>133350</xdr:rowOff>
    </xdr:from>
    <xdr:to>
      <xdr:col>2</xdr:col>
      <xdr:colOff>1104900</xdr:colOff>
      <xdr:row>8</xdr:row>
      <xdr:rowOff>133350</xdr:rowOff>
    </xdr:to>
    <xdr:sp>
      <xdr:nvSpPr>
        <xdr:cNvPr id="52" name="Line 109"/>
        <xdr:cNvSpPr>
          <a:spLocks noChangeShapeType="1"/>
        </xdr:cNvSpPr>
      </xdr:nvSpPr>
      <xdr:spPr>
        <a:xfrm>
          <a:off x="1979930" y="175133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12</xdr:row>
      <xdr:rowOff>114300</xdr:rowOff>
    </xdr:from>
    <xdr:to>
      <xdr:col>3</xdr:col>
      <xdr:colOff>0</xdr:colOff>
      <xdr:row>12</xdr:row>
      <xdr:rowOff>114300</xdr:rowOff>
    </xdr:to>
    <xdr:sp>
      <xdr:nvSpPr>
        <xdr:cNvPr id="53" name="Line 130"/>
        <xdr:cNvSpPr>
          <a:spLocks noChangeShapeType="1"/>
        </xdr:cNvSpPr>
      </xdr:nvSpPr>
      <xdr:spPr>
        <a:xfrm>
          <a:off x="1989455" y="2529840"/>
          <a:ext cx="3568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13</xdr:row>
      <xdr:rowOff>123825</xdr:rowOff>
    </xdr:from>
    <xdr:to>
      <xdr:col>3</xdr:col>
      <xdr:colOff>0</xdr:colOff>
      <xdr:row>13</xdr:row>
      <xdr:rowOff>123825</xdr:rowOff>
    </xdr:to>
    <xdr:sp>
      <xdr:nvSpPr>
        <xdr:cNvPr id="54" name="Line 131"/>
        <xdr:cNvSpPr>
          <a:spLocks noChangeShapeType="1"/>
        </xdr:cNvSpPr>
      </xdr:nvSpPr>
      <xdr:spPr>
        <a:xfrm>
          <a:off x="1989455" y="2738755"/>
          <a:ext cx="3568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866775</xdr:colOff>
      <xdr:row>14</xdr:row>
      <xdr:rowOff>95250</xdr:rowOff>
    </xdr:from>
    <xdr:to>
      <xdr:col>3</xdr:col>
      <xdr:colOff>9525</xdr:colOff>
      <xdr:row>14</xdr:row>
      <xdr:rowOff>95250</xdr:rowOff>
    </xdr:to>
    <xdr:sp>
      <xdr:nvSpPr>
        <xdr:cNvPr id="55" name="Line 132"/>
        <xdr:cNvSpPr>
          <a:spLocks noChangeShapeType="1"/>
        </xdr:cNvSpPr>
      </xdr:nvSpPr>
      <xdr:spPr>
        <a:xfrm>
          <a:off x="1998980" y="2909570"/>
          <a:ext cx="3568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866775</xdr:colOff>
      <xdr:row>15</xdr:row>
      <xdr:rowOff>123825</xdr:rowOff>
    </xdr:from>
    <xdr:to>
      <xdr:col>3</xdr:col>
      <xdr:colOff>9525</xdr:colOff>
      <xdr:row>15</xdr:row>
      <xdr:rowOff>123825</xdr:rowOff>
    </xdr:to>
    <xdr:sp>
      <xdr:nvSpPr>
        <xdr:cNvPr id="56" name="Line 133"/>
        <xdr:cNvSpPr>
          <a:spLocks noChangeShapeType="1"/>
        </xdr:cNvSpPr>
      </xdr:nvSpPr>
      <xdr:spPr>
        <a:xfrm>
          <a:off x="1998980" y="3137535"/>
          <a:ext cx="3568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876300</xdr:colOff>
      <xdr:row>16</xdr:row>
      <xdr:rowOff>104775</xdr:rowOff>
    </xdr:from>
    <xdr:to>
      <xdr:col>3</xdr:col>
      <xdr:colOff>19050</xdr:colOff>
      <xdr:row>16</xdr:row>
      <xdr:rowOff>104775</xdr:rowOff>
    </xdr:to>
    <xdr:sp>
      <xdr:nvSpPr>
        <xdr:cNvPr id="57" name="Line 134"/>
        <xdr:cNvSpPr>
          <a:spLocks noChangeShapeType="1"/>
        </xdr:cNvSpPr>
      </xdr:nvSpPr>
      <xdr:spPr>
        <a:xfrm>
          <a:off x="2008505" y="3317875"/>
          <a:ext cx="3568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866775</xdr:colOff>
      <xdr:row>33</xdr:row>
      <xdr:rowOff>95250</xdr:rowOff>
    </xdr:from>
    <xdr:to>
      <xdr:col>2</xdr:col>
      <xdr:colOff>1190625</xdr:colOff>
      <xdr:row>33</xdr:row>
      <xdr:rowOff>95250</xdr:rowOff>
    </xdr:to>
    <xdr:sp>
      <xdr:nvSpPr>
        <xdr:cNvPr id="58" name="Line 135"/>
        <xdr:cNvSpPr>
          <a:spLocks noChangeShapeType="1"/>
        </xdr:cNvSpPr>
      </xdr:nvSpPr>
      <xdr:spPr>
        <a:xfrm>
          <a:off x="1998980" y="669798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38</xdr:row>
      <xdr:rowOff>114300</xdr:rowOff>
    </xdr:from>
    <xdr:to>
      <xdr:col>2</xdr:col>
      <xdr:colOff>1181100</xdr:colOff>
      <xdr:row>38</xdr:row>
      <xdr:rowOff>114300</xdr:rowOff>
    </xdr:to>
    <xdr:sp>
      <xdr:nvSpPr>
        <xdr:cNvPr id="59" name="Line 136"/>
        <xdr:cNvSpPr>
          <a:spLocks noChangeShapeType="1"/>
        </xdr:cNvSpPr>
      </xdr:nvSpPr>
      <xdr:spPr>
        <a:xfrm>
          <a:off x="1989455" y="771398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39</xdr:row>
      <xdr:rowOff>104775</xdr:rowOff>
    </xdr:from>
    <xdr:to>
      <xdr:col>2</xdr:col>
      <xdr:colOff>1181100</xdr:colOff>
      <xdr:row>39</xdr:row>
      <xdr:rowOff>104775</xdr:rowOff>
    </xdr:to>
    <xdr:sp>
      <xdr:nvSpPr>
        <xdr:cNvPr id="60" name="Line 137"/>
        <xdr:cNvSpPr>
          <a:spLocks noChangeShapeType="1"/>
        </xdr:cNvSpPr>
      </xdr:nvSpPr>
      <xdr:spPr>
        <a:xfrm>
          <a:off x="1989455" y="790384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40</xdr:row>
      <xdr:rowOff>95250</xdr:rowOff>
    </xdr:from>
    <xdr:to>
      <xdr:col>2</xdr:col>
      <xdr:colOff>1181100</xdr:colOff>
      <xdr:row>40</xdr:row>
      <xdr:rowOff>95250</xdr:rowOff>
    </xdr:to>
    <xdr:sp>
      <xdr:nvSpPr>
        <xdr:cNvPr id="61" name="Line 138"/>
        <xdr:cNvSpPr>
          <a:spLocks noChangeShapeType="1"/>
        </xdr:cNvSpPr>
      </xdr:nvSpPr>
      <xdr:spPr>
        <a:xfrm>
          <a:off x="1989455" y="807529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847725</xdr:colOff>
      <xdr:row>41</xdr:row>
      <xdr:rowOff>95250</xdr:rowOff>
    </xdr:from>
    <xdr:to>
      <xdr:col>2</xdr:col>
      <xdr:colOff>1171575</xdr:colOff>
      <xdr:row>41</xdr:row>
      <xdr:rowOff>95250</xdr:rowOff>
    </xdr:to>
    <xdr:sp>
      <xdr:nvSpPr>
        <xdr:cNvPr id="62" name="Line 139"/>
        <xdr:cNvSpPr>
          <a:spLocks noChangeShapeType="1"/>
        </xdr:cNvSpPr>
      </xdr:nvSpPr>
      <xdr:spPr>
        <a:xfrm>
          <a:off x="1979930" y="825627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1143000</xdr:colOff>
      <xdr:row>43</xdr:row>
      <xdr:rowOff>123825</xdr:rowOff>
    </xdr:from>
    <xdr:to>
      <xdr:col>3</xdr:col>
      <xdr:colOff>1352550</xdr:colOff>
      <xdr:row>43</xdr:row>
      <xdr:rowOff>123825</xdr:rowOff>
    </xdr:to>
    <xdr:sp>
      <xdr:nvSpPr>
        <xdr:cNvPr id="63" name="Line 141"/>
        <xdr:cNvSpPr>
          <a:spLocks noChangeShapeType="1"/>
        </xdr:cNvSpPr>
      </xdr:nvSpPr>
      <xdr:spPr>
        <a:xfrm flipV="1">
          <a:off x="3489325" y="866521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1133475</xdr:colOff>
      <xdr:row>44</xdr:row>
      <xdr:rowOff>114300</xdr:rowOff>
    </xdr:from>
    <xdr:to>
      <xdr:col>3</xdr:col>
      <xdr:colOff>1343025</xdr:colOff>
      <xdr:row>44</xdr:row>
      <xdr:rowOff>114300</xdr:rowOff>
    </xdr:to>
    <xdr:sp>
      <xdr:nvSpPr>
        <xdr:cNvPr id="64" name="Line 142"/>
        <xdr:cNvSpPr>
          <a:spLocks noChangeShapeType="1"/>
        </xdr:cNvSpPr>
      </xdr:nvSpPr>
      <xdr:spPr>
        <a:xfrm flipV="1">
          <a:off x="3479800" y="88550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1143000</xdr:colOff>
      <xdr:row>45</xdr:row>
      <xdr:rowOff>104775</xdr:rowOff>
    </xdr:from>
    <xdr:to>
      <xdr:col>3</xdr:col>
      <xdr:colOff>1352550</xdr:colOff>
      <xdr:row>45</xdr:row>
      <xdr:rowOff>104775</xdr:rowOff>
    </xdr:to>
    <xdr:sp>
      <xdr:nvSpPr>
        <xdr:cNvPr id="65" name="Line 143"/>
        <xdr:cNvSpPr>
          <a:spLocks noChangeShapeType="1"/>
        </xdr:cNvSpPr>
      </xdr:nvSpPr>
      <xdr:spPr>
        <a:xfrm flipV="1">
          <a:off x="3489325" y="904494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1143000</xdr:colOff>
      <xdr:row>46</xdr:row>
      <xdr:rowOff>104775</xdr:rowOff>
    </xdr:from>
    <xdr:to>
      <xdr:col>3</xdr:col>
      <xdr:colOff>1352550</xdr:colOff>
      <xdr:row>46</xdr:row>
      <xdr:rowOff>104775</xdr:rowOff>
    </xdr:to>
    <xdr:sp>
      <xdr:nvSpPr>
        <xdr:cNvPr id="66" name="Line 144"/>
        <xdr:cNvSpPr>
          <a:spLocks noChangeShapeType="1"/>
        </xdr:cNvSpPr>
      </xdr:nvSpPr>
      <xdr:spPr>
        <a:xfrm flipV="1">
          <a:off x="3489325" y="924433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1143000</xdr:colOff>
      <xdr:row>47</xdr:row>
      <xdr:rowOff>104775</xdr:rowOff>
    </xdr:from>
    <xdr:to>
      <xdr:col>3</xdr:col>
      <xdr:colOff>1352550</xdr:colOff>
      <xdr:row>47</xdr:row>
      <xdr:rowOff>104775</xdr:rowOff>
    </xdr:to>
    <xdr:sp>
      <xdr:nvSpPr>
        <xdr:cNvPr id="67" name="Line 145"/>
        <xdr:cNvSpPr>
          <a:spLocks noChangeShapeType="1"/>
        </xdr:cNvSpPr>
      </xdr:nvSpPr>
      <xdr:spPr>
        <a:xfrm flipV="1">
          <a:off x="3489325" y="944372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1143000</xdr:colOff>
      <xdr:row>48</xdr:row>
      <xdr:rowOff>152400</xdr:rowOff>
    </xdr:from>
    <xdr:to>
      <xdr:col>3</xdr:col>
      <xdr:colOff>1352550</xdr:colOff>
      <xdr:row>48</xdr:row>
      <xdr:rowOff>152400</xdr:rowOff>
    </xdr:to>
    <xdr:sp>
      <xdr:nvSpPr>
        <xdr:cNvPr id="68" name="Line 146"/>
        <xdr:cNvSpPr>
          <a:spLocks noChangeShapeType="1"/>
        </xdr:cNvSpPr>
      </xdr:nvSpPr>
      <xdr:spPr>
        <a:xfrm flipV="1">
          <a:off x="3489325" y="969073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1133475</xdr:colOff>
      <xdr:row>49</xdr:row>
      <xdr:rowOff>114300</xdr:rowOff>
    </xdr:from>
    <xdr:to>
      <xdr:col>3</xdr:col>
      <xdr:colOff>1133475</xdr:colOff>
      <xdr:row>50</xdr:row>
      <xdr:rowOff>85725</xdr:rowOff>
    </xdr:to>
    <xdr:sp>
      <xdr:nvSpPr>
        <xdr:cNvPr id="69" name="Line 147"/>
        <xdr:cNvSpPr>
          <a:spLocks noChangeShapeType="1"/>
        </xdr:cNvSpPr>
      </xdr:nvSpPr>
      <xdr:spPr>
        <a:xfrm>
          <a:off x="3479800" y="9852025"/>
          <a:ext cx="0" cy="17081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54</xdr:row>
      <xdr:rowOff>85725</xdr:rowOff>
    </xdr:from>
    <xdr:to>
      <xdr:col>3</xdr:col>
      <xdr:colOff>9525</xdr:colOff>
      <xdr:row>54</xdr:row>
      <xdr:rowOff>85725</xdr:rowOff>
    </xdr:to>
    <xdr:sp>
      <xdr:nvSpPr>
        <xdr:cNvPr id="70" name="Line 148"/>
        <xdr:cNvSpPr>
          <a:spLocks noChangeShapeType="1"/>
        </xdr:cNvSpPr>
      </xdr:nvSpPr>
      <xdr:spPr>
        <a:xfrm>
          <a:off x="2018030" y="1082040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514350</xdr:colOff>
      <xdr:row>55</xdr:row>
      <xdr:rowOff>123825</xdr:rowOff>
    </xdr:from>
    <xdr:to>
      <xdr:col>4</xdr:col>
      <xdr:colOff>28575</xdr:colOff>
      <xdr:row>55</xdr:row>
      <xdr:rowOff>123825</xdr:rowOff>
    </xdr:to>
    <xdr:sp>
      <xdr:nvSpPr>
        <xdr:cNvPr id="71" name="Line 157"/>
        <xdr:cNvSpPr>
          <a:spLocks noChangeShapeType="1"/>
        </xdr:cNvSpPr>
      </xdr:nvSpPr>
      <xdr:spPr>
        <a:xfrm>
          <a:off x="2860675" y="11057890"/>
          <a:ext cx="879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1171575</xdr:colOff>
      <xdr:row>56</xdr:row>
      <xdr:rowOff>123825</xdr:rowOff>
    </xdr:from>
    <xdr:to>
      <xdr:col>4</xdr:col>
      <xdr:colOff>0</xdr:colOff>
      <xdr:row>56</xdr:row>
      <xdr:rowOff>123825</xdr:rowOff>
    </xdr:to>
    <xdr:sp>
      <xdr:nvSpPr>
        <xdr:cNvPr id="72" name="Line 159"/>
        <xdr:cNvSpPr>
          <a:spLocks noChangeShapeType="1"/>
        </xdr:cNvSpPr>
      </xdr:nvSpPr>
      <xdr:spPr>
        <a:xfrm flipV="1">
          <a:off x="3517900" y="11257280"/>
          <a:ext cx="193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55</xdr:row>
      <xdr:rowOff>123825</xdr:rowOff>
    </xdr:from>
    <xdr:to>
      <xdr:col>2</xdr:col>
      <xdr:colOff>885825</xdr:colOff>
      <xdr:row>58</xdr:row>
      <xdr:rowOff>85725</xdr:rowOff>
    </xdr:to>
    <xdr:sp>
      <xdr:nvSpPr>
        <xdr:cNvPr id="73" name="Line 162"/>
        <xdr:cNvSpPr>
          <a:spLocks noChangeShapeType="1"/>
        </xdr:cNvSpPr>
      </xdr:nvSpPr>
      <xdr:spPr>
        <a:xfrm flipH="1">
          <a:off x="2018030" y="11057890"/>
          <a:ext cx="0" cy="5600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895350</xdr:colOff>
      <xdr:row>58</xdr:row>
      <xdr:rowOff>85725</xdr:rowOff>
    </xdr:from>
    <xdr:to>
      <xdr:col>3</xdr:col>
      <xdr:colOff>19050</xdr:colOff>
      <xdr:row>58</xdr:row>
      <xdr:rowOff>85725</xdr:rowOff>
    </xdr:to>
    <xdr:sp>
      <xdr:nvSpPr>
        <xdr:cNvPr id="74" name="Line 163"/>
        <xdr:cNvSpPr>
          <a:spLocks noChangeShapeType="1"/>
        </xdr:cNvSpPr>
      </xdr:nvSpPr>
      <xdr:spPr>
        <a:xfrm>
          <a:off x="2027555" y="1161796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895350</xdr:colOff>
      <xdr:row>57</xdr:row>
      <xdr:rowOff>104775</xdr:rowOff>
    </xdr:from>
    <xdr:to>
      <xdr:col>3</xdr:col>
      <xdr:colOff>19050</xdr:colOff>
      <xdr:row>57</xdr:row>
      <xdr:rowOff>104775</xdr:rowOff>
    </xdr:to>
    <xdr:sp>
      <xdr:nvSpPr>
        <xdr:cNvPr id="75" name="Line 164"/>
        <xdr:cNvSpPr>
          <a:spLocks noChangeShapeType="1"/>
        </xdr:cNvSpPr>
      </xdr:nvSpPr>
      <xdr:spPr>
        <a:xfrm>
          <a:off x="2027555" y="1143762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59</xdr:row>
      <xdr:rowOff>123825</xdr:rowOff>
    </xdr:from>
    <xdr:to>
      <xdr:col>2</xdr:col>
      <xdr:colOff>885825</xdr:colOff>
      <xdr:row>61</xdr:row>
      <xdr:rowOff>104775</xdr:rowOff>
    </xdr:to>
    <xdr:sp>
      <xdr:nvSpPr>
        <xdr:cNvPr id="76" name="Line 167"/>
        <xdr:cNvSpPr>
          <a:spLocks noChangeShapeType="1"/>
        </xdr:cNvSpPr>
      </xdr:nvSpPr>
      <xdr:spPr>
        <a:xfrm flipH="1">
          <a:off x="2018030" y="11855450"/>
          <a:ext cx="0" cy="3797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60</xdr:row>
      <xdr:rowOff>123825</xdr:rowOff>
    </xdr:from>
    <xdr:to>
      <xdr:col>3</xdr:col>
      <xdr:colOff>9525</xdr:colOff>
      <xdr:row>60</xdr:row>
      <xdr:rowOff>123825</xdr:rowOff>
    </xdr:to>
    <xdr:sp>
      <xdr:nvSpPr>
        <xdr:cNvPr id="77" name="Line 168"/>
        <xdr:cNvSpPr>
          <a:spLocks noChangeShapeType="1"/>
        </xdr:cNvSpPr>
      </xdr:nvSpPr>
      <xdr:spPr>
        <a:xfrm>
          <a:off x="2018030" y="1205484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895350</xdr:colOff>
      <xdr:row>61</xdr:row>
      <xdr:rowOff>114300</xdr:rowOff>
    </xdr:from>
    <xdr:to>
      <xdr:col>3</xdr:col>
      <xdr:colOff>19050</xdr:colOff>
      <xdr:row>61</xdr:row>
      <xdr:rowOff>114300</xdr:rowOff>
    </xdr:to>
    <xdr:sp>
      <xdr:nvSpPr>
        <xdr:cNvPr id="78" name="Line 169"/>
        <xdr:cNvSpPr>
          <a:spLocks noChangeShapeType="1"/>
        </xdr:cNvSpPr>
      </xdr:nvSpPr>
      <xdr:spPr>
        <a:xfrm>
          <a:off x="2027555" y="12244705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200025</xdr:colOff>
      <xdr:row>19</xdr:row>
      <xdr:rowOff>95250</xdr:rowOff>
    </xdr:from>
    <xdr:to>
      <xdr:col>7</xdr:col>
      <xdr:colOff>962025</xdr:colOff>
      <xdr:row>19</xdr:row>
      <xdr:rowOff>95250</xdr:rowOff>
    </xdr:to>
    <xdr:sp>
      <xdr:nvSpPr>
        <xdr:cNvPr id="79" name="Line 170"/>
        <xdr:cNvSpPr>
          <a:spLocks noChangeShapeType="1"/>
        </xdr:cNvSpPr>
      </xdr:nvSpPr>
      <xdr:spPr>
        <a:xfrm>
          <a:off x="6202045" y="390652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552450</xdr:colOff>
      <xdr:row>23</xdr:row>
      <xdr:rowOff>142875</xdr:rowOff>
    </xdr:from>
    <xdr:to>
      <xdr:col>7</xdr:col>
      <xdr:colOff>942975</xdr:colOff>
      <xdr:row>23</xdr:row>
      <xdr:rowOff>142875</xdr:rowOff>
    </xdr:to>
    <xdr:sp>
      <xdr:nvSpPr>
        <xdr:cNvPr id="80" name="Line 171"/>
        <xdr:cNvSpPr>
          <a:spLocks noChangeShapeType="1"/>
        </xdr:cNvSpPr>
      </xdr:nvSpPr>
      <xdr:spPr>
        <a:xfrm>
          <a:off x="6554470" y="4751705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1257300</xdr:colOff>
      <xdr:row>19</xdr:row>
      <xdr:rowOff>95250</xdr:rowOff>
    </xdr:from>
    <xdr:to>
      <xdr:col>4</xdr:col>
      <xdr:colOff>9525</xdr:colOff>
      <xdr:row>19</xdr:row>
      <xdr:rowOff>95250</xdr:rowOff>
    </xdr:to>
    <xdr:sp>
      <xdr:nvSpPr>
        <xdr:cNvPr id="81" name="Line 172"/>
        <xdr:cNvSpPr>
          <a:spLocks noChangeShapeType="1"/>
        </xdr:cNvSpPr>
      </xdr:nvSpPr>
      <xdr:spPr>
        <a:xfrm>
          <a:off x="3603625" y="390652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20</xdr:row>
      <xdr:rowOff>104775</xdr:rowOff>
    </xdr:from>
    <xdr:to>
      <xdr:col>4</xdr:col>
      <xdr:colOff>19050</xdr:colOff>
      <xdr:row>20</xdr:row>
      <xdr:rowOff>104775</xdr:rowOff>
    </xdr:to>
    <xdr:sp>
      <xdr:nvSpPr>
        <xdr:cNvPr id="82" name="Line 173"/>
        <xdr:cNvSpPr>
          <a:spLocks noChangeShapeType="1"/>
        </xdr:cNvSpPr>
      </xdr:nvSpPr>
      <xdr:spPr>
        <a:xfrm>
          <a:off x="3613150" y="411543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1257300</xdr:colOff>
      <xdr:row>21</xdr:row>
      <xdr:rowOff>104775</xdr:rowOff>
    </xdr:from>
    <xdr:to>
      <xdr:col>4</xdr:col>
      <xdr:colOff>9525</xdr:colOff>
      <xdr:row>21</xdr:row>
      <xdr:rowOff>104775</xdr:rowOff>
    </xdr:to>
    <xdr:sp>
      <xdr:nvSpPr>
        <xdr:cNvPr id="83" name="Line 174"/>
        <xdr:cNvSpPr>
          <a:spLocks noChangeShapeType="1"/>
        </xdr:cNvSpPr>
      </xdr:nvSpPr>
      <xdr:spPr>
        <a:xfrm>
          <a:off x="3603625" y="431482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1257300</xdr:colOff>
      <xdr:row>22</xdr:row>
      <xdr:rowOff>104775</xdr:rowOff>
    </xdr:from>
    <xdr:to>
      <xdr:col>4</xdr:col>
      <xdr:colOff>9525</xdr:colOff>
      <xdr:row>22</xdr:row>
      <xdr:rowOff>104775</xdr:rowOff>
    </xdr:to>
    <xdr:sp>
      <xdr:nvSpPr>
        <xdr:cNvPr id="84" name="Line 175"/>
        <xdr:cNvSpPr>
          <a:spLocks noChangeShapeType="1"/>
        </xdr:cNvSpPr>
      </xdr:nvSpPr>
      <xdr:spPr>
        <a:xfrm>
          <a:off x="3603625" y="451421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1257300</xdr:colOff>
      <xdr:row>23</xdr:row>
      <xdr:rowOff>95250</xdr:rowOff>
    </xdr:from>
    <xdr:to>
      <xdr:col>4</xdr:col>
      <xdr:colOff>9525</xdr:colOff>
      <xdr:row>23</xdr:row>
      <xdr:rowOff>95250</xdr:rowOff>
    </xdr:to>
    <xdr:sp>
      <xdr:nvSpPr>
        <xdr:cNvPr id="85" name="Line 176"/>
        <xdr:cNvSpPr>
          <a:spLocks noChangeShapeType="1"/>
        </xdr:cNvSpPr>
      </xdr:nvSpPr>
      <xdr:spPr>
        <a:xfrm>
          <a:off x="3603625" y="470408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24</xdr:row>
      <xdr:rowOff>104775</xdr:rowOff>
    </xdr:from>
    <xdr:to>
      <xdr:col>4</xdr:col>
      <xdr:colOff>19050</xdr:colOff>
      <xdr:row>24</xdr:row>
      <xdr:rowOff>104775</xdr:rowOff>
    </xdr:to>
    <xdr:sp>
      <xdr:nvSpPr>
        <xdr:cNvPr id="86" name="Line 177"/>
        <xdr:cNvSpPr>
          <a:spLocks noChangeShapeType="1"/>
        </xdr:cNvSpPr>
      </xdr:nvSpPr>
      <xdr:spPr>
        <a:xfrm>
          <a:off x="3613150" y="491299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25</xdr:row>
      <xdr:rowOff>95250</xdr:rowOff>
    </xdr:from>
    <xdr:to>
      <xdr:col>4</xdr:col>
      <xdr:colOff>19050</xdr:colOff>
      <xdr:row>25</xdr:row>
      <xdr:rowOff>95250</xdr:rowOff>
    </xdr:to>
    <xdr:sp>
      <xdr:nvSpPr>
        <xdr:cNvPr id="87" name="Line 178"/>
        <xdr:cNvSpPr>
          <a:spLocks noChangeShapeType="1"/>
        </xdr:cNvSpPr>
      </xdr:nvSpPr>
      <xdr:spPr>
        <a:xfrm>
          <a:off x="3613150" y="510286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26</xdr:row>
      <xdr:rowOff>114300</xdr:rowOff>
    </xdr:from>
    <xdr:to>
      <xdr:col>4</xdr:col>
      <xdr:colOff>19050</xdr:colOff>
      <xdr:row>26</xdr:row>
      <xdr:rowOff>114300</xdr:rowOff>
    </xdr:to>
    <xdr:sp>
      <xdr:nvSpPr>
        <xdr:cNvPr id="88" name="Line 179"/>
        <xdr:cNvSpPr>
          <a:spLocks noChangeShapeType="1"/>
        </xdr:cNvSpPr>
      </xdr:nvSpPr>
      <xdr:spPr>
        <a:xfrm>
          <a:off x="3613150" y="532130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27</xdr:row>
      <xdr:rowOff>95250</xdr:rowOff>
    </xdr:from>
    <xdr:to>
      <xdr:col>4</xdr:col>
      <xdr:colOff>19050</xdr:colOff>
      <xdr:row>27</xdr:row>
      <xdr:rowOff>95250</xdr:rowOff>
    </xdr:to>
    <xdr:sp>
      <xdr:nvSpPr>
        <xdr:cNvPr id="89" name="Line 180"/>
        <xdr:cNvSpPr>
          <a:spLocks noChangeShapeType="1"/>
        </xdr:cNvSpPr>
      </xdr:nvSpPr>
      <xdr:spPr>
        <a:xfrm>
          <a:off x="3613150" y="550164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28</xdr:row>
      <xdr:rowOff>95250</xdr:rowOff>
    </xdr:from>
    <xdr:to>
      <xdr:col>4</xdr:col>
      <xdr:colOff>19050</xdr:colOff>
      <xdr:row>28</xdr:row>
      <xdr:rowOff>95250</xdr:rowOff>
    </xdr:to>
    <xdr:sp>
      <xdr:nvSpPr>
        <xdr:cNvPr id="90" name="Line 181"/>
        <xdr:cNvSpPr>
          <a:spLocks noChangeShapeType="1"/>
        </xdr:cNvSpPr>
      </xdr:nvSpPr>
      <xdr:spPr>
        <a:xfrm>
          <a:off x="3613150" y="570103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29</xdr:row>
      <xdr:rowOff>104775</xdr:rowOff>
    </xdr:from>
    <xdr:to>
      <xdr:col>4</xdr:col>
      <xdr:colOff>19050</xdr:colOff>
      <xdr:row>29</xdr:row>
      <xdr:rowOff>104775</xdr:rowOff>
    </xdr:to>
    <xdr:sp>
      <xdr:nvSpPr>
        <xdr:cNvPr id="91" name="Line 182"/>
        <xdr:cNvSpPr>
          <a:spLocks noChangeShapeType="1"/>
        </xdr:cNvSpPr>
      </xdr:nvSpPr>
      <xdr:spPr>
        <a:xfrm>
          <a:off x="3613150" y="590994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1276350</xdr:colOff>
      <xdr:row>30</xdr:row>
      <xdr:rowOff>85725</xdr:rowOff>
    </xdr:from>
    <xdr:to>
      <xdr:col>4</xdr:col>
      <xdr:colOff>28575</xdr:colOff>
      <xdr:row>30</xdr:row>
      <xdr:rowOff>85725</xdr:rowOff>
    </xdr:to>
    <xdr:sp>
      <xdr:nvSpPr>
        <xdr:cNvPr id="92" name="Line 183"/>
        <xdr:cNvSpPr>
          <a:spLocks noChangeShapeType="1"/>
        </xdr:cNvSpPr>
      </xdr:nvSpPr>
      <xdr:spPr>
        <a:xfrm>
          <a:off x="3622675" y="6090285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1276350</xdr:colOff>
      <xdr:row>31</xdr:row>
      <xdr:rowOff>95250</xdr:rowOff>
    </xdr:from>
    <xdr:to>
      <xdr:col>4</xdr:col>
      <xdr:colOff>28575</xdr:colOff>
      <xdr:row>31</xdr:row>
      <xdr:rowOff>95250</xdr:rowOff>
    </xdr:to>
    <xdr:sp>
      <xdr:nvSpPr>
        <xdr:cNvPr id="93" name="Line 184"/>
        <xdr:cNvSpPr>
          <a:spLocks noChangeShapeType="1"/>
        </xdr:cNvSpPr>
      </xdr:nvSpPr>
      <xdr:spPr>
        <a:xfrm>
          <a:off x="3622675" y="629920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1266825</xdr:colOff>
      <xdr:row>32</xdr:row>
      <xdr:rowOff>114300</xdr:rowOff>
    </xdr:from>
    <xdr:to>
      <xdr:col>4</xdr:col>
      <xdr:colOff>19050</xdr:colOff>
      <xdr:row>32</xdr:row>
      <xdr:rowOff>114300</xdr:rowOff>
    </xdr:to>
    <xdr:sp>
      <xdr:nvSpPr>
        <xdr:cNvPr id="94" name="Line 185"/>
        <xdr:cNvSpPr>
          <a:spLocks noChangeShapeType="1"/>
        </xdr:cNvSpPr>
      </xdr:nvSpPr>
      <xdr:spPr>
        <a:xfrm>
          <a:off x="3613150" y="6517640"/>
          <a:ext cx="117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904875</xdr:colOff>
      <xdr:row>61</xdr:row>
      <xdr:rowOff>95250</xdr:rowOff>
    </xdr:from>
    <xdr:to>
      <xdr:col>3</xdr:col>
      <xdr:colOff>1362075</xdr:colOff>
      <xdr:row>61</xdr:row>
      <xdr:rowOff>95250</xdr:rowOff>
    </xdr:to>
    <xdr:sp>
      <xdr:nvSpPr>
        <xdr:cNvPr id="95" name="Line 187"/>
        <xdr:cNvSpPr>
          <a:spLocks noChangeShapeType="1"/>
        </xdr:cNvSpPr>
      </xdr:nvSpPr>
      <xdr:spPr>
        <a:xfrm>
          <a:off x="3251200" y="12225655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1152525</xdr:colOff>
      <xdr:row>61</xdr:row>
      <xdr:rowOff>95250</xdr:rowOff>
    </xdr:from>
    <xdr:to>
      <xdr:col>3</xdr:col>
      <xdr:colOff>1152525</xdr:colOff>
      <xdr:row>63</xdr:row>
      <xdr:rowOff>85725</xdr:rowOff>
    </xdr:to>
    <xdr:sp>
      <xdr:nvSpPr>
        <xdr:cNvPr id="96" name="Line 188"/>
        <xdr:cNvSpPr>
          <a:spLocks noChangeShapeType="1"/>
        </xdr:cNvSpPr>
      </xdr:nvSpPr>
      <xdr:spPr>
        <a:xfrm flipH="1">
          <a:off x="3498850" y="12225655"/>
          <a:ext cx="0" cy="389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1152525</xdr:colOff>
      <xdr:row>62</xdr:row>
      <xdr:rowOff>104775</xdr:rowOff>
    </xdr:from>
    <xdr:to>
      <xdr:col>3</xdr:col>
      <xdr:colOff>1362075</xdr:colOff>
      <xdr:row>62</xdr:row>
      <xdr:rowOff>104775</xdr:rowOff>
    </xdr:to>
    <xdr:sp>
      <xdr:nvSpPr>
        <xdr:cNvPr id="97" name="Line 189"/>
        <xdr:cNvSpPr>
          <a:spLocks noChangeShapeType="1"/>
        </xdr:cNvSpPr>
      </xdr:nvSpPr>
      <xdr:spPr>
        <a:xfrm flipV="1">
          <a:off x="3498850" y="1243457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1152525</xdr:colOff>
      <xdr:row>63</xdr:row>
      <xdr:rowOff>76200</xdr:rowOff>
    </xdr:from>
    <xdr:to>
      <xdr:col>3</xdr:col>
      <xdr:colOff>1352550</xdr:colOff>
      <xdr:row>63</xdr:row>
      <xdr:rowOff>76200</xdr:rowOff>
    </xdr:to>
    <xdr:sp>
      <xdr:nvSpPr>
        <xdr:cNvPr id="98" name="Line 190"/>
        <xdr:cNvSpPr>
          <a:spLocks noChangeShapeType="1"/>
        </xdr:cNvSpPr>
      </xdr:nvSpPr>
      <xdr:spPr>
        <a:xfrm>
          <a:off x="3498850" y="1260538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35</xdr:row>
      <xdr:rowOff>123825</xdr:rowOff>
    </xdr:from>
    <xdr:to>
      <xdr:col>2</xdr:col>
      <xdr:colOff>1181100</xdr:colOff>
      <xdr:row>35</xdr:row>
      <xdr:rowOff>123825</xdr:rowOff>
    </xdr:to>
    <xdr:sp>
      <xdr:nvSpPr>
        <xdr:cNvPr id="99" name="Line 136"/>
        <xdr:cNvSpPr>
          <a:spLocks noChangeShapeType="1"/>
        </xdr:cNvSpPr>
      </xdr:nvSpPr>
      <xdr:spPr>
        <a:xfrm>
          <a:off x="1989455" y="712533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857250</xdr:colOff>
      <xdr:row>42</xdr:row>
      <xdr:rowOff>104775</xdr:rowOff>
    </xdr:from>
    <xdr:to>
      <xdr:col>2</xdr:col>
      <xdr:colOff>1181100</xdr:colOff>
      <xdr:row>42</xdr:row>
      <xdr:rowOff>104775</xdr:rowOff>
    </xdr:to>
    <xdr:sp>
      <xdr:nvSpPr>
        <xdr:cNvPr id="100" name="Line 136"/>
        <xdr:cNvSpPr>
          <a:spLocks noChangeShapeType="1"/>
        </xdr:cNvSpPr>
      </xdr:nvSpPr>
      <xdr:spPr>
        <a:xfrm>
          <a:off x="1989455" y="844677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619125</xdr:colOff>
      <xdr:row>48</xdr:row>
      <xdr:rowOff>123825</xdr:rowOff>
    </xdr:from>
    <xdr:to>
      <xdr:col>2</xdr:col>
      <xdr:colOff>876300</xdr:colOff>
      <xdr:row>48</xdr:row>
      <xdr:rowOff>123825</xdr:rowOff>
    </xdr:to>
    <xdr:sp>
      <xdr:nvSpPr>
        <xdr:cNvPr id="101" name="Line 29"/>
        <xdr:cNvSpPr>
          <a:spLocks noChangeShapeType="1"/>
        </xdr:cNvSpPr>
      </xdr:nvSpPr>
      <xdr:spPr>
        <a:xfrm>
          <a:off x="1751330" y="966216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885825</xdr:colOff>
      <xdr:row>59</xdr:row>
      <xdr:rowOff>123825</xdr:rowOff>
    </xdr:from>
    <xdr:to>
      <xdr:col>3</xdr:col>
      <xdr:colOff>9525</xdr:colOff>
      <xdr:row>59</xdr:row>
      <xdr:rowOff>123825</xdr:rowOff>
    </xdr:to>
    <xdr:sp>
      <xdr:nvSpPr>
        <xdr:cNvPr id="102" name="Line 148"/>
        <xdr:cNvSpPr>
          <a:spLocks noChangeShapeType="1"/>
        </xdr:cNvSpPr>
      </xdr:nvSpPr>
      <xdr:spPr>
        <a:xfrm>
          <a:off x="2018030" y="1185545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923925</xdr:colOff>
      <xdr:row>55</xdr:row>
      <xdr:rowOff>104775</xdr:rowOff>
    </xdr:from>
    <xdr:to>
      <xdr:col>3</xdr:col>
      <xdr:colOff>47625</xdr:colOff>
      <xdr:row>55</xdr:row>
      <xdr:rowOff>104775</xdr:rowOff>
    </xdr:to>
    <xdr:sp>
      <xdr:nvSpPr>
        <xdr:cNvPr id="103" name="Line 148"/>
        <xdr:cNvSpPr>
          <a:spLocks noChangeShapeType="1"/>
        </xdr:cNvSpPr>
      </xdr:nvSpPr>
      <xdr:spPr>
        <a:xfrm>
          <a:off x="2056130" y="1103884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895350</xdr:colOff>
      <xdr:row>49</xdr:row>
      <xdr:rowOff>123825</xdr:rowOff>
    </xdr:from>
    <xdr:to>
      <xdr:col>3</xdr:col>
      <xdr:colOff>19050</xdr:colOff>
      <xdr:row>49</xdr:row>
      <xdr:rowOff>123825</xdr:rowOff>
    </xdr:to>
    <xdr:sp>
      <xdr:nvSpPr>
        <xdr:cNvPr id="104" name="Line 148"/>
        <xdr:cNvSpPr>
          <a:spLocks noChangeShapeType="1"/>
        </xdr:cNvSpPr>
      </xdr:nvSpPr>
      <xdr:spPr>
        <a:xfrm>
          <a:off x="2027555" y="9861550"/>
          <a:ext cx="3378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1162050</xdr:colOff>
      <xdr:row>55</xdr:row>
      <xdr:rowOff>142875</xdr:rowOff>
    </xdr:from>
    <xdr:to>
      <xdr:col>3</xdr:col>
      <xdr:colOff>1162050</xdr:colOff>
      <xdr:row>57</xdr:row>
      <xdr:rowOff>133350</xdr:rowOff>
    </xdr:to>
    <xdr:sp>
      <xdr:nvSpPr>
        <xdr:cNvPr id="105" name="Line 188"/>
        <xdr:cNvSpPr>
          <a:spLocks noChangeShapeType="1"/>
        </xdr:cNvSpPr>
      </xdr:nvSpPr>
      <xdr:spPr>
        <a:xfrm flipH="1">
          <a:off x="3508375" y="11076940"/>
          <a:ext cx="0" cy="389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1181100</xdr:colOff>
      <xdr:row>57</xdr:row>
      <xdr:rowOff>123825</xdr:rowOff>
    </xdr:from>
    <xdr:to>
      <xdr:col>4</xdr:col>
      <xdr:colOff>9525</xdr:colOff>
      <xdr:row>57</xdr:row>
      <xdr:rowOff>123825</xdr:rowOff>
    </xdr:to>
    <xdr:sp>
      <xdr:nvSpPr>
        <xdr:cNvPr id="106" name="Line 159"/>
        <xdr:cNvSpPr>
          <a:spLocks noChangeShapeType="1"/>
        </xdr:cNvSpPr>
      </xdr:nvSpPr>
      <xdr:spPr>
        <a:xfrm flipV="1">
          <a:off x="3527425" y="11456670"/>
          <a:ext cx="193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876300</xdr:colOff>
      <xdr:row>58</xdr:row>
      <xdr:rowOff>38100</xdr:rowOff>
    </xdr:from>
    <xdr:to>
      <xdr:col>2</xdr:col>
      <xdr:colOff>876300</xdr:colOff>
      <xdr:row>60</xdr:row>
      <xdr:rowOff>19050</xdr:rowOff>
    </xdr:to>
    <xdr:sp>
      <xdr:nvSpPr>
        <xdr:cNvPr id="107" name="Line 167"/>
        <xdr:cNvSpPr>
          <a:spLocks noChangeShapeType="1"/>
        </xdr:cNvSpPr>
      </xdr:nvSpPr>
      <xdr:spPr>
        <a:xfrm flipH="1">
          <a:off x="2008505" y="11570335"/>
          <a:ext cx="0" cy="3797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job\&#20013;&#21270;&#33647;&#21697;\WINDOWS\Desktop\&#33487;&#24030;&#33647;&#19994;&#35780;&#20272;\&#21830;&#26631;&#35780;&#20272;&#36164;&#26009;-&#22635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3&#39318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76;&#32899;&#38634;&#26494;\&#38634;&#26494;&#25253;&#21578;\&#23384;&#36135;&#35780;&#20272;&#24213;&#31295;(&#26417;)\5(&#19968;)&#38144;&#21806;&#19982;&#25910;&#27454;&#24490;&#29615;&#3186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0108;)&#36141;&#36135;&#19982;&#20184;&#27454;&#24490;&#29615;&#3186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77;)&#29983;&#20135;&#24490;&#29615;&#3186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ty\my%20documents\WINDOWS\Desktop\&#37329;&#33391;&#20975;&#20844;&#25991;&#21253;\&#31243;&#24207;&#20462;&#25913;\&#20998;&#26512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&#25253;&#21578;&#23457;&#26680;\2014&#23457;&#26680;\&#24635;&#37096;20-&#20083;&#23665;&#22269;&#26377;&#32463;&#33829;&#22686;&#20449;&#35780;&#32423;\&#21407;E&#30424;&#25991;&#20214;\&#35780;&#20272;&#36164;&#26009;\&#24213;&#31295;\&#24037;&#20316;&#24213;&#31295;---&#36130;&#21153;&#31867;\eims\&#25253;&#34920;&#22791;&#20221;\2001&#24180;&#19978;&#24066;&#25253;&#34920;\&#22266;&#23450;&#36164;&#20135;&#36164;&#2600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20116;)&#36135;&#24065;&#36164;&#37329;&#19982;&#20854;&#20182;&#29305;&#27530;&#20107;&#39033;&#3186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09&#24037;&#20316;&#27169;&#26495;\&#24037;&#20316;&#27169;&#26495;-&#27491;&#28304;&#21644;&#20449;\&#25253;&#21578;\BG-3-1&#35780;&#20272;&#26126;&#32454;&#34920;(&#25104;&#26412;&#27861;23013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09&#24037;&#20316;&#27169;&#26495;\&#24037;&#20316;&#27169;&#26495;-&#27491;&#28304;&#21644;&#20449;\&#25253;&#21578;\RecoveredExternalLink4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2&#32508;&#21512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77;)&#29983;&#20135;&#24490;&#29615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ren\&#33831;&#23665;&#26426;&#22330;\2004.9.30\wlq\&#26448;&#26009;\1-7&#26376;&#26448;&#26009;&#28040;&#32791;&#24773;&#209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&#25253;&#21578;&#23457;&#26680;\2014&#23457;&#26680;\&#24635;&#37096;20-&#20083;&#23665;&#22269;&#26377;&#32463;&#33829;&#22686;&#20449;&#35780;&#32423;\&#24320;&#21457;&#38134;&#34892;&#39033;&#30446;\&#24320;&#21457;&#38134;&#34892;&#39033;&#30446;\&#24320;&#34892;&#19981;&#21160;&#20135;&#35780;&#20272;&#25351;&#26631;&#20307;&#31995;&#21450;&#34920;&#26684;\&#30005;&#23376;&#34920;&#26684;\My%20Documents\&#24037;&#20316;&#24213;&#31295;12.11\&#22303;&#22320;&#24213;&#3129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09&#24037;&#20316;&#27169;&#26495;\&#24037;&#20316;&#27169;&#26495;-&#27491;&#28304;&#21644;&#20449;\&#25253;&#21578;\&#27743;&#22478;&#30003;&#25253;&#34920;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9(&#20116;)&#36135;&#24065;&#36164;&#37329;&#19982;&#20854;&#20182;&#29305;&#27530;&#20107;&#3903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5运输设备"/>
      <sheetName val="1货币资金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封面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甘肃省电信机械历年价格系数表"/>
      <sheetName val="34土地使用权"/>
      <sheetName val="Journal list"/>
      <sheetName val="Log"/>
      <sheetName val="Journal list (2)"/>
      <sheetName val="Journal list (3)"/>
      <sheetName val="Journal list (4)"/>
      <sheetName val="Journal list (5)"/>
      <sheetName val="绥棱（车）"/>
      <sheetName val="绥棱"/>
      <sheetName val="上报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其俖应交款"/>
      <sheetName val="应侤税金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Sheet1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长期投资-쌭其他投资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eet3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Journal list"/>
      <sheetName val="Journal list (2)"/>
      <sheetName val="Journal list (3)"/>
      <sheetName val="Journal list (4)"/>
      <sheetName val="Journal list (5)"/>
      <sheetName val="Log"/>
      <sheetName val="FS-W"/>
      <sheetName val="FS-N"/>
      <sheetName val="表7-4-1 固定资产变动表  (分专业)"/>
      <sheetName val="表8-7 工程合同汇总表"/>
      <sheetName val="表7-1 固定赤产折旧表（上市） "/>
      <sheetName val="30流动资产--垅处理"/>
      <sheetName val="31"/>
      <sheetName val="20 运输公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"/>
      <sheetName val="A1.2"/>
      <sheetName val="A1.3"/>
      <sheetName val="A1.3.1"/>
      <sheetName val="A1.4"/>
      <sheetName val="A1.6"/>
      <sheetName val="E1"/>
      <sheetName val="E1.1"/>
      <sheetName val="E2"/>
      <sheetName val="E2.1"/>
      <sheetName val="E3"/>
      <sheetName val="E4"/>
      <sheetName val="E4.1"/>
      <sheetName val="E5"/>
      <sheetName val="E5.1"/>
      <sheetName val="E6"/>
      <sheetName val="E6-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成本法资料清单"/>
      <sheetName val="收益法资料清单"/>
      <sheetName val="索引目录"/>
      <sheetName val="封面"/>
      <sheetName val="汇总表"/>
      <sheetName val="分类汇总"/>
      <sheetName val="流动汇总"/>
      <sheetName val="货币资金汇总"/>
      <sheetName val="现金"/>
      <sheetName val="银行存款"/>
      <sheetName val="其他货币资金"/>
      <sheetName val="交易性金融资产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（利润）"/>
      <sheetName val="其他应收款"/>
      <sheetName val="存货汇总"/>
      <sheetName val="原材料"/>
      <sheetName val="材料采购（在途物资）"/>
      <sheetName val="在库低值易耗品"/>
      <sheetName val="包装物"/>
      <sheetName val="委托加工物资"/>
      <sheetName val="产成品（库存商品）"/>
      <sheetName val="产成品评估过程表(倒扣法)"/>
      <sheetName val="成本途径存货——产成品分析表(倒扣整体法)"/>
      <sheetName val="存货（产成品）费率参数测算表"/>
      <sheetName val="开发产品"/>
      <sheetName val="出租开发产品"/>
      <sheetName val="在产品（自制半成品）"/>
      <sheetName val="开发成本"/>
      <sheetName val="分期收款发出商品"/>
      <sheetName val="在用低值易耗品"/>
      <sheetName val="委托代销商品"/>
      <sheetName val="受托代销商品"/>
      <sheetName val="未结算工程"/>
      <sheetName val="周转材料"/>
      <sheetName val="合同资产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长期股权投资"/>
      <sheetName val="投资性房地产-房屋成本计量"/>
      <sheetName val="投资性房地产-房屋公允价值计量"/>
      <sheetName val="投资性房地产-土地成本计量"/>
      <sheetName val="投资性房地产-土地公允价值计量"/>
      <sheetName val="固定资产汇总"/>
      <sheetName val="房屋建筑物"/>
      <sheetName val="房屋建筑物评估过程表"/>
      <sheetName val="构筑物"/>
      <sheetName val="管道沟槽"/>
      <sheetName val="机器设备"/>
      <sheetName val="机器设备评估过程表"/>
      <sheetName val="车辆评估过程表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使用权资产"/>
      <sheetName val="无形资产汇总"/>
      <sheetName val="无形-土地"/>
      <sheetName val="无形-矿业权"/>
      <sheetName val="无形-其他"/>
      <sheetName val="开发支出"/>
      <sheetName val="商誉"/>
      <sheetName val="专有技术统计表"/>
      <sheetName val="专利统计表"/>
      <sheetName val="商标统计表"/>
      <sheetName val="著作权统计表"/>
      <sheetName val="长期待摊费用"/>
      <sheetName val="递延所得税资产"/>
      <sheetName val="其他非流动资产汇总"/>
      <sheetName val="其他长期资产"/>
      <sheetName val="临时设施"/>
      <sheetName val="特准储备物资"/>
      <sheetName val="流动负债汇总"/>
      <sheetName val="短期借款"/>
      <sheetName val="交易性金融负债"/>
      <sheetName val="应付票据"/>
      <sheetName val="应付账款"/>
      <sheetName val="预收账款"/>
      <sheetName val="合同负债"/>
      <sheetName val="职工薪酬"/>
      <sheetName val="应交税费"/>
      <sheetName val="应付利息"/>
      <sheetName val="应付股利（利润）"/>
      <sheetName val="其他应付款"/>
      <sheetName val="一年到期非流动负债"/>
      <sheetName val="其他流动负债"/>
      <sheetName val="非流动负债汇总 "/>
      <sheetName val="长期借款"/>
      <sheetName val="应付债券"/>
      <sheetName val="长期应付款"/>
      <sheetName val="专项应付款"/>
      <sheetName val="租赁负债"/>
      <sheetName val="预计负债"/>
      <sheetName val="递延收益"/>
      <sheetName val="递延所得税负债"/>
      <sheetName val="其他非流动负债"/>
    </sheetNames>
    <definedNames>
      <definedName name="_7M10_" sheetId="97"/>
      <definedName name="_8P10_" sheetId="97"/>
      <definedName name="_M10" sheetId="29"/>
      <definedName name="_P10" sheetId="29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8">
          <cell r="AL28">
            <v>0</v>
          </cell>
        </row>
        <row r="28">
          <cell r="AP28">
            <v>0</v>
          </cell>
        </row>
        <row r="28">
          <cell r="AR28">
            <v>0</v>
          </cell>
          <cell r="AS28">
            <v>0</v>
          </cell>
        </row>
        <row r="29">
          <cell r="AQ29">
            <v>0</v>
          </cell>
        </row>
        <row r="29">
          <cell r="AT29">
            <v>0</v>
          </cell>
        </row>
        <row r="30">
          <cell r="AU30">
            <v>0</v>
          </cell>
        </row>
        <row r="30">
          <cell r="AW30">
            <v>0</v>
          </cell>
        </row>
      </sheetData>
      <sheetData sheetId="58"/>
      <sheetData sheetId="59">
        <row r="29">
          <cell r="R29">
            <v>0</v>
          </cell>
        </row>
        <row r="29">
          <cell r="W29">
            <v>0</v>
          </cell>
        </row>
        <row r="29">
          <cell r="Y29">
            <v>0</v>
          </cell>
          <cell r="Z29">
            <v>0</v>
          </cell>
        </row>
        <row r="30">
          <cell r="X30">
            <v>0</v>
          </cell>
        </row>
        <row r="30">
          <cell r="AA30">
            <v>0</v>
          </cell>
        </row>
        <row r="31">
          <cell r="AB31">
            <v>0</v>
          </cell>
        </row>
        <row r="31">
          <cell r="AD31">
            <v>0</v>
          </cell>
        </row>
      </sheetData>
      <sheetData sheetId="60">
        <row r="32">
          <cell r="V32">
            <v>0</v>
          </cell>
          <cell r="W32">
            <v>0</v>
          </cell>
        </row>
        <row r="32">
          <cell r="Y32">
            <v>0</v>
          </cell>
          <cell r="Z32">
            <v>0</v>
          </cell>
        </row>
        <row r="33">
          <cell r="X33">
            <v>0</v>
          </cell>
        </row>
        <row r="33">
          <cell r="AA33">
            <v>0</v>
          </cell>
        </row>
        <row r="34">
          <cell r="AB34">
            <v>0</v>
          </cell>
        </row>
        <row r="34">
          <cell r="AD34">
            <v>0</v>
          </cell>
        </row>
      </sheetData>
      <sheetData sheetId="61">
        <row r="29">
          <cell r="T29">
            <v>0</v>
          </cell>
        </row>
        <row r="29">
          <cell r="AF29">
            <v>0</v>
          </cell>
        </row>
        <row r="29">
          <cell r="AH29">
            <v>0</v>
          </cell>
          <cell r="AI29">
            <v>0</v>
          </cell>
        </row>
        <row r="30">
          <cell r="AJ30">
            <v>0</v>
          </cell>
        </row>
        <row r="31">
          <cell r="AK31">
            <v>0</v>
          </cell>
        </row>
        <row r="31">
          <cell r="AM31">
            <v>0</v>
          </cell>
        </row>
      </sheetData>
      <sheetData sheetId="62"/>
      <sheetData sheetId="63"/>
      <sheetData sheetId="64">
        <row r="45">
          <cell r="P45">
            <v>0</v>
          </cell>
        </row>
        <row r="45">
          <cell r="S45">
            <v>0</v>
          </cell>
        </row>
        <row r="46">
          <cell r="N46">
            <v>0</v>
          </cell>
          <cell r="O46">
            <v>0</v>
          </cell>
        </row>
        <row r="46">
          <cell r="Q46">
            <v>0</v>
          </cell>
          <cell r="R46">
            <v>0</v>
          </cell>
        </row>
        <row r="46">
          <cell r="T46">
            <v>0</v>
          </cell>
        </row>
        <row r="46">
          <cell r="V46">
            <v>0</v>
          </cell>
        </row>
      </sheetData>
      <sheetData sheetId="65"/>
      <sheetData sheetId="66"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"/>
      <sheetName val="A12.1.1"/>
      <sheetName val="A12.2"/>
      <sheetName val="A12.3"/>
      <sheetName val="A12.4"/>
      <sheetName val="A12.5"/>
      <sheetName val="A12.6"/>
      <sheetName val="A12.6.1"/>
      <sheetName val="A12.7"/>
      <sheetName val="审存"/>
      <sheetName val="检存"/>
      <sheetName val="A13"/>
      <sheetName val="A13.2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3"/>
      <sheetName val="D3.4"/>
      <sheetName val="D3.5.1"/>
      <sheetName val="D3.5.2"/>
      <sheetName val="D3.5.3"/>
      <sheetName val="D3.5.4"/>
      <sheetName val="D3.5.4.1"/>
      <sheetName val="D3.5.5"/>
      <sheetName val="D3.5.6"/>
      <sheetName val="D3.5.6.1"/>
      <sheetName val="D3.5.7"/>
      <sheetName val="D3.5.7.1"/>
      <sheetName val="D3.5.8"/>
      <sheetName val="D3.5.8.1"/>
      <sheetName val="D3.6"/>
      <sheetName val="D3.6.1"/>
      <sheetName val="D3.7"/>
      <sheetName val="D3.7.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-8月消耗"/>
      <sheetName val="8月消耗"/>
      <sheetName val="10月"/>
      <sheetName val="9月消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土地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Sheet1"/>
      <sheetName val="A1"/>
      <sheetName val="A1-2"/>
      <sheetName val="A1-3"/>
      <sheetName val="A1-3-"/>
      <sheetName val="A1-4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4"/>
  <sheetViews>
    <sheetView showGridLines="0" workbookViewId="0">
      <selection activeCell="J13" sqref="J13"/>
    </sheetView>
  </sheetViews>
  <sheetFormatPr defaultColWidth="9.81651376146789" defaultRowHeight="15.7"/>
  <cols>
    <col min="1" max="1" width="1.63302752293578" style="154" customWidth="1"/>
    <col min="2" max="2" width="14.7247706422018" style="154" customWidth="1"/>
    <col min="3" max="3" width="17.5412844036697" style="154" customWidth="1"/>
    <col min="4" max="4" width="19.7247706422018" style="154" customWidth="1"/>
    <col min="5" max="5" width="18.8165137614679" style="154" customWidth="1"/>
    <col min="6" max="6" width="9" style="154" customWidth="1"/>
    <col min="7" max="7" width="5.27522935779816" style="154" customWidth="1"/>
    <col min="8" max="9" width="13.9082568807339" style="154" customWidth="1"/>
    <col min="10" max="16384" width="9.81651376146789" style="154"/>
  </cols>
  <sheetData>
    <row r="1" ht="17.5" spans="1:10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7"/>
    </row>
    <row r="2" spans="1:10">
      <c r="A2" s="158"/>
      <c r="B2" s="159" t="s">
        <v>1</v>
      </c>
      <c r="C2" s="160"/>
      <c r="D2" s="160"/>
      <c r="E2" s="160"/>
      <c r="F2" s="160"/>
      <c r="G2" s="161"/>
      <c r="H2" s="160"/>
      <c r="I2" s="160"/>
      <c r="J2" s="162"/>
    </row>
    <row r="3" spans="1:10">
      <c r="A3" s="163"/>
      <c r="B3" s="164" t="s">
        <v>2</v>
      </c>
      <c r="C3" s="164"/>
      <c r="E3" s="165"/>
      <c r="F3" s="165"/>
      <c r="G3" s="166"/>
      <c r="H3" s="165"/>
      <c r="I3" s="165"/>
      <c r="J3" s="167"/>
    </row>
    <row r="4" spans="1:10">
      <c r="A4" s="168"/>
      <c r="B4" s="169" t="s">
        <v>3</v>
      </c>
      <c r="C4" s="169" t="s">
        <v>4</v>
      </c>
      <c r="D4" s="169" t="s">
        <v>5</v>
      </c>
      <c r="E4" s="170" t="s">
        <v>6</v>
      </c>
      <c r="F4" s="171" t="s">
        <v>7</v>
      </c>
      <c r="G4" s="172"/>
      <c r="H4" s="160"/>
      <c r="I4" s="160"/>
      <c r="J4" s="162"/>
    </row>
    <row r="5" spans="1:10">
      <c r="A5" s="158"/>
      <c r="B5" s="160"/>
      <c r="C5" s="173" t="s">
        <v>8</v>
      </c>
      <c r="D5" s="173"/>
      <c r="E5" s="173"/>
      <c r="F5" s="160"/>
      <c r="G5" s="174" t="s">
        <v>9</v>
      </c>
      <c r="H5" s="174"/>
      <c r="I5" s="174"/>
      <c r="J5" s="174"/>
    </row>
    <row r="6" spans="1:10">
      <c r="A6" s="158"/>
      <c r="C6" s="175" t="s">
        <v>10</v>
      </c>
      <c r="D6" s="175" t="s">
        <v>11</v>
      </c>
      <c r="E6" s="175" t="s">
        <v>12</v>
      </c>
      <c r="F6" s="171"/>
      <c r="G6" s="176" t="s">
        <v>13</v>
      </c>
      <c r="H6" s="176"/>
      <c r="I6" s="176" t="s">
        <v>14</v>
      </c>
      <c r="J6" s="177"/>
    </row>
    <row r="7" spans="1:10">
      <c r="A7" s="158"/>
      <c r="B7" s="160"/>
      <c r="C7" s="178"/>
      <c r="D7" s="178"/>
      <c r="E7" s="175" t="s">
        <v>15</v>
      </c>
      <c r="F7" s="171"/>
      <c r="G7" s="176"/>
      <c r="H7" s="176"/>
      <c r="I7" s="176" t="s">
        <v>16</v>
      </c>
      <c r="J7" s="179"/>
    </row>
    <row r="8" spans="1:10">
      <c r="A8" s="158"/>
      <c r="B8" s="160"/>
      <c r="C8" s="178"/>
      <c r="D8" s="178"/>
      <c r="E8" s="175" t="s">
        <v>17</v>
      </c>
      <c r="F8" s="171"/>
      <c r="G8" s="176"/>
      <c r="H8" s="176"/>
      <c r="I8" s="176" t="s">
        <v>18</v>
      </c>
      <c r="J8" s="179"/>
    </row>
    <row r="9" spans="1:10">
      <c r="A9" s="158"/>
      <c r="B9" s="160"/>
      <c r="C9" s="178"/>
      <c r="D9" s="175" t="s">
        <v>19</v>
      </c>
      <c r="E9" s="175" t="s">
        <v>20</v>
      </c>
      <c r="F9" s="171"/>
      <c r="G9" s="176"/>
      <c r="H9" s="176"/>
      <c r="I9" s="176" t="s">
        <v>21</v>
      </c>
      <c r="J9" s="179"/>
    </row>
    <row r="10" spans="1:10">
      <c r="A10" s="158"/>
      <c r="B10" s="160"/>
      <c r="C10" s="178"/>
      <c r="D10" s="180"/>
      <c r="E10" s="175" t="s">
        <v>22</v>
      </c>
      <c r="F10" s="171"/>
      <c r="G10" s="176"/>
      <c r="H10" s="176"/>
      <c r="I10" s="176" t="s">
        <v>23</v>
      </c>
      <c r="J10" s="179"/>
    </row>
    <row r="11" spans="1:10">
      <c r="A11" s="158"/>
      <c r="B11" s="160"/>
      <c r="C11" s="178"/>
      <c r="D11" s="180"/>
      <c r="E11" s="175" t="s">
        <v>24</v>
      </c>
      <c r="F11" s="160"/>
      <c r="G11" s="176"/>
      <c r="H11" s="176"/>
      <c r="I11" s="176" t="s">
        <v>25</v>
      </c>
      <c r="J11" s="177"/>
    </row>
    <row r="12" spans="1:10">
      <c r="A12" s="158"/>
      <c r="B12" s="160"/>
      <c r="C12" s="178"/>
      <c r="D12" s="175" t="s">
        <v>26</v>
      </c>
      <c r="E12" s="180"/>
      <c r="F12" s="160"/>
      <c r="G12" s="176"/>
      <c r="H12" s="176"/>
      <c r="I12" s="176" t="s">
        <v>27</v>
      </c>
      <c r="J12" s="177"/>
    </row>
    <row r="13" spans="1:10">
      <c r="A13" s="158"/>
      <c r="B13" s="160"/>
      <c r="C13" s="178"/>
      <c r="D13" s="175" t="s">
        <v>28</v>
      </c>
      <c r="E13" s="180"/>
      <c r="F13" s="160"/>
      <c r="G13" s="176"/>
      <c r="H13" s="176"/>
      <c r="I13" s="176" t="s">
        <v>29</v>
      </c>
      <c r="J13" s="177"/>
    </row>
    <row r="14" spans="1:10">
      <c r="A14" s="158"/>
      <c r="B14" s="160"/>
      <c r="C14" s="178"/>
      <c r="D14" s="175" t="s">
        <v>30</v>
      </c>
      <c r="E14" s="180"/>
      <c r="F14" s="160"/>
      <c r="G14" s="176"/>
      <c r="H14" s="176"/>
      <c r="I14" s="176" t="s">
        <v>31</v>
      </c>
      <c r="J14" s="177"/>
    </row>
    <row r="15" spans="1:10">
      <c r="A15" s="158"/>
      <c r="B15" s="160"/>
      <c r="C15" s="178"/>
      <c r="D15" s="175" t="s">
        <v>32</v>
      </c>
      <c r="E15" s="180"/>
      <c r="F15" s="160"/>
      <c r="G15" s="176"/>
      <c r="H15" s="176"/>
      <c r="I15" s="176" t="s">
        <v>33</v>
      </c>
      <c r="J15" s="181"/>
    </row>
    <row r="16" spans="1:10">
      <c r="A16" s="158"/>
      <c r="B16" s="160"/>
      <c r="C16" s="178"/>
      <c r="D16" s="175" t="s">
        <v>34</v>
      </c>
      <c r="E16" s="180"/>
      <c r="F16" s="160"/>
      <c r="G16" s="176"/>
      <c r="H16" s="176"/>
      <c r="I16" s="176" t="s">
        <v>35</v>
      </c>
      <c r="J16" s="177"/>
    </row>
    <row r="17" spans="1:10">
      <c r="A17" s="158"/>
      <c r="B17" s="160"/>
      <c r="C17" s="178"/>
      <c r="D17" s="175" t="s">
        <v>36</v>
      </c>
      <c r="E17" s="180"/>
      <c r="F17" s="160"/>
      <c r="G17" s="176"/>
      <c r="H17" s="176"/>
      <c r="I17" s="176" t="s">
        <v>37</v>
      </c>
      <c r="J17" s="177"/>
    </row>
    <row r="18" spans="1:10">
      <c r="A18" s="158"/>
      <c r="B18" s="160"/>
      <c r="C18" s="178"/>
      <c r="D18" s="175" t="s">
        <v>38</v>
      </c>
      <c r="E18" s="175" t="s">
        <v>39</v>
      </c>
      <c r="F18" s="160"/>
      <c r="G18" s="176"/>
      <c r="H18" s="176"/>
      <c r="I18" s="176"/>
      <c r="J18" s="177"/>
    </row>
    <row r="19" spans="1:10">
      <c r="A19" s="158"/>
      <c r="B19" s="160"/>
      <c r="C19" s="178"/>
      <c r="D19" s="175"/>
      <c r="E19" s="175" t="s">
        <v>40</v>
      </c>
      <c r="F19" s="160"/>
      <c r="G19" s="176"/>
      <c r="H19" s="176"/>
      <c r="I19" s="176"/>
      <c r="J19" s="177"/>
    </row>
    <row r="20" spans="1:10">
      <c r="A20" s="158"/>
      <c r="B20" s="160"/>
      <c r="C20" s="178"/>
      <c r="D20" s="175"/>
      <c r="E20" s="175" t="s">
        <v>41</v>
      </c>
      <c r="F20" s="160"/>
      <c r="G20" s="176" t="s">
        <v>42</v>
      </c>
      <c r="H20" s="176"/>
      <c r="I20" s="176" t="s">
        <v>43</v>
      </c>
      <c r="J20" s="177"/>
    </row>
    <row r="21" spans="1:10">
      <c r="A21" s="158"/>
      <c r="B21" s="160"/>
      <c r="C21" s="178"/>
      <c r="D21" s="175"/>
      <c r="E21" s="175" t="s">
        <v>44</v>
      </c>
      <c r="F21" s="160"/>
      <c r="G21" s="176"/>
      <c r="H21" s="176"/>
      <c r="I21" s="176" t="s">
        <v>45</v>
      </c>
      <c r="J21" s="177"/>
    </row>
    <row r="22" spans="1:10">
      <c r="A22" s="158"/>
      <c r="B22" s="160"/>
      <c r="C22" s="178"/>
      <c r="D22" s="175"/>
      <c r="E22" s="175" t="s">
        <v>46</v>
      </c>
      <c r="F22" s="160"/>
      <c r="G22" s="176"/>
      <c r="H22" s="176"/>
      <c r="I22" s="176" t="s">
        <v>47</v>
      </c>
      <c r="J22" s="177"/>
    </row>
    <row r="23" spans="1:10">
      <c r="A23" s="158"/>
      <c r="B23" s="160"/>
      <c r="C23" s="178"/>
      <c r="D23" s="175"/>
      <c r="E23" s="175" t="s">
        <v>48</v>
      </c>
      <c r="F23" s="160"/>
      <c r="G23" s="176"/>
      <c r="H23" s="176"/>
      <c r="I23" s="176" t="s">
        <v>49</v>
      </c>
      <c r="J23" s="177"/>
    </row>
    <row r="24" spans="1:10">
      <c r="A24" s="158"/>
      <c r="B24" s="160"/>
      <c r="C24" s="178"/>
      <c r="D24" s="175"/>
      <c r="E24" s="175" t="s">
        <v>50</v>
      </c>
      <c r="F24" s="160"/>
      <c r="G24" s="176"/>
      <c r="H24" s="176"/>
      <c r="I24" s="176" t="s">
        <v>51</v>
      </c>
      <c r="J24" s="177"/>
    </row>
    <row r="25" spans="1:10">
      <c r="A25" s="158"/>
      <c r="B25" s="160"/>
      <c r="C25" s="178"/>
      <c r="D25" s="175"/>
      <c r="E25" s="175" t="s">
        <v>52</v>
      </c>
      <c r="F25" s="160"/>
      <c r="G25" s="176"/>
      <c r="H25" s="176"/>
      <c r="I25" s="176" t="s">
        <v>53</v>
      </c>
      <c r="J25" s="177"/>
    </row>
    <row r="26" spans="1:10">
      <c r="A26" s="158"/>
      <c r="B26" s="160"/>
      <c r="C26" s="178"/>
      <c r="D26" s="175"/>
      <c r="E26" s="175" t="s">
        <v>54</v>
      </c>
      <c r="F26" s="160"/>
      <c r="G26" s="176"/>
      <c r="H26" s="176"/>
      <c r="I26" s="176" t="s">
        <v>55</v>
      </c>
      <c r="J26" s="177"/>
    </row>
    <row r="27" spans="1:10">
      <c r="A27" s="158"/>
      <c r="B27" s="160"/>
      <c r="C27" s="178"/>
      <c r="D27" s="175"/>
      <c r="E27" s="175" t="s">
        <v>56</v>
      </c>
      <c r="F27" s="160"/>
      <c r="J27" s="162"/>
    </row>
    <row r="28" spans="1:10">
      <c r="A28" s="158"/>
      <c r="B28" s="160"/>
      <c r="C28" s="178"/>
      <c r="D28" s="175"/>
      <c r="E28" s="175" t="s">
        <v>57</v>
      </c>
      <c r="F28" s="160"/>
      <c r="G28" s="160"/>
      <c r="H28" s="160"/>
      <c r="I28" s="160"/>
      <c r="J28" s="162"/>
    </row>
    <row r="29" spans="1:10">
      <c r="A29" s="158"/>
      <c r="B29" s="160"/>
      <c r="C29" s="178"/>
      <c r="D29" s="175"/>
      <c r="E29" s="175" t="s">
        <v>58</v>
      </c>
      <c r="F29" s="160"/>
      <c r="G29" s="160"/>
      <c r="H29" s="160"/>
      <c r="I29" s="160"/>
      <c r="J29" s="162"/>
    </row>
    <row r="30" spans="1:10">
      <c r="A30" s="158"/>
      <c r="B30" s="160"/>
      <c r="C30" s="178"/>
      <c r="D30" s="175"/>
      <c r="E30" s="175" t="s">
        <v>59</v>
      </c>
      <c r="F30" s="160"/>
      <c r="G30" s="160"/>
      <c r="H30" s="160"/>
      <c r="I30" s="160"/>
      <c r="J30" s="162"/>
    </row>
    <row r="31" spans="1:10">
      <c r="A31" s="158"/>
      <c r="B31" s="160"/>
      <c r="C31" s="178"/>
      <c r="D31" s="175"/>
      <c r="E31" s="175" t="s">
        <v>60</v>
      </c>
      <c r="F31" s="160"/>
      <c r="G31" s="160"/>
      <c r="H31" s="160"/>
      <c r="I31" s="160"/>
      <c r="J31" s="162"/>
    </row>
    <row r="32" spans="1:10">
      <c r="A32" s="158"/>
      <c r="B32" s="160"/>
      <c r="C32" s="178"/>
      <c r="D32" s="175"/>
      <c r="E32" s="175" t="s">
        <v>61</v>
      </c>
      <c r="F32" s="160"/>
      <c r="G32" s="160"/>
      <c r="H32" s="160"/>
      <c r="I32" s="160"/>
      <c r="J32" s="162"/>
    </row>
    <row r="33" spans="1:10">
      <c r="A33" s="158"/>
      <c r="B33" s="160"/>
      <c r="C33" s="178"/>
      <c r="D33" s="175"/>
      <c r="E33" s="175" t="s">
        <v>62</v>
      </c>
      <c r="F33" s="160"/>
      <c r="G33" s="160"/>
      <c r="H33" s="160"/>
      <c r="I33" s="160"/>
      <c r="J33" s="162"/>
    </row>
    <row r="34" spans="1:10">
      <c r="A34" s="158"/>
      <c r="C34" s="180"/>
      <c r="D34" s="175" t="s">
        <v>63</v>
      </c>
      <c r="E34" s="180"/>
    </row>
    <row r="35" spans="1:10">
      <c r="A35" s="158"/>
      <c r="C35" s="180"/>
      <c r="D35" s="175" t="s">
        <v>64</v>
      </c>
      <c r="E35" s="175"/>
    </row>
    <row r="36" spans="1:10">
      <c r="A36" s="158"/>
      <c r="B36" s="160"/>
      <c r="D36" s="175" t="s">
        <v>65</v>
      </c>
      <c r="E36" s="175" t="s">
        <v>20</v>
      </c>
      <c r="F36" s="182"/>
    </row>
    <row r="37" spans="1:10">
      <c r="A37" s="158"/>
      <c r="C37" s="180"/>
      <c r="D37" s="175"/>
      <c r="E37" s="175" t="s">
        <v>22</v>
      </c>
      <c r="F37" s="171"/>
    </row>
    <row r="38" spans="1:10">
      <c r="A38" s="158"/>
      <c r="B38" s="160"/>
      <c r="C38" s="180"/>
      <c r="D38" s="175"/>
      <c r="E38" s="175" t="s">
        <v>66</v>
      </c>
      <c r="F38" s="182"/>
      <c r="G38" s="160"/>
      <c r="H38" s="160"/>
      <c r="I38" s="160"/>
      <c r="J38" s="162"/>
    </row>
    <row r="39" spans="1:10">
      <c r="A39" s="158"/>
      <c r="B39" s="160"/>
      <c r="C39" s="178"/>
      <c r="D39" s="175" t="s">
        <v>67</v>
      </c>
      <c r="E39" s="175"/>
      <c r="F39" s="182"/>
      <c r="G39" s="160"/>
      <c r="H39" s="160"/>
      <c r="I39" s="160"/>
      <c r="J39" s="162"/>
    </row>
    <row r="40" ht="14.25" customHeight="1" spans="1:10">
      <c r="A40" s="158"/>
      <c r="B40" s="160"/>
      <c r="C40" s="178"/>
      <c r="D40" s="175" t="s">
        <v>68</v>
      </c>
      <c r="E40" s="175"/>
      <c r="F40" s="182"/>
      <c r="G40" s="160"/>
      <c r="H40" s="160"/>
      <c r="I40" s="160"/>
      <c r="J40" s="162"/>
    </row>
    <row r="41" ht="14.25" customHeight="1" spans="1:10">
      <c r="A41" s="158"/>
      <c r="B41" s="160"/>
      <c r="C41" s="178"/>
      <c r="D41" s="175" t="s">
        <v>69</v>
      </c>
      <c r="E41" s="175"/>
      <c r="F41" s="182"/>
      <c r="G41" s="160"/>
      <c r="H41" s="160"/>
      <c r="I41" s="160"/>
      <c r="J41" s="162"/>
    </row>
    <row r="42" ht="14.25" customHeight="1" spans="1:10">
      <c r="A42" s="158"/>
      <c r="B42" s="160"/>
      <c r="C42" s="178"/>
      <c r="D42" s="175" t="s">
        <v>70</v>
      </c>
      <c r="E42" s="183" t="s">
        <v>71</v>
      </c>
      <c r="F42" s="184" t="s">
        <v>72</v>
      </c>
      <c r="G42" s="160"/>
      <c r="H42" s="184" t="s">
        <v>73</v>
      </c>
      <c r="I42" s="184" t="s">
        <v>74</v>
      </c>
      <c r="J42" s="162"/>
    </row>
    <row r="43" spans="1:10">
      <c r="A43" s="185"/>
      <c r="B43" s="160"/>
      <c r="C43" s="175"/>
      <c r="D43" s="175" t="s">
        <v>75</v>
      </c>
      <c r="E43" s="175" t="s">
        <v>76</v>
      </c>
      <c r="F43" s="160"/>
      <c r="G43" s="160"/>
      <c r="H43" s="162"/>
      <c r="I43" s="162"/>
      <c r="J43" s="162"/>
    </row>
    <row r="44" spans="1:10">
      <c r="A44" s="185"/>
      <c r="B44" s="160"/>
      <c r="C44" s="180"/>
      <c r="D44" s="175"/>
      <c r="E44" s="175" t="s">
        <v>77</v>
      </c>
      <c r="F44" s="160"/>
      <c r="G44" s="160"/>
      <c r="H44" s="162"/>
      <c r="I44" s="162"/>
      <c r="J44" s="162"/>
    </row>
    <row r="45" spans="1:10">
      <c r="A45" s="185"/>
      <c r="B45" s="160"/>
      <c r="C45" s="180"/>
      <c r="D45" s="175"/>
      <c r="E45" s="175" t="s">
        <v>78</v>
      </c>
      <c r="F45" s="160"/>
      <c r="G45" s="160"/>
      <c r="H45" s="162"/>
      <c r="I45" s="162"/>
      <c r="J45" s="162"/>
    </row>
    <row r="46" spans="1:10">
      <c r="A46" s="185"/>
      <c r="B46" s="160"/>
      <c r="C46" s="180"/>
      <c r="D46" s="175"/>
      <c r="E46" s="175" t="s">
        <v>79</v>
      </c>
      <c r="F46" s="160"/>
      <c r="G46" s="160"/>
      <c r="H46" s="162"/>
      <c r="I46" s="162"/>
      <c r="J46" s="162"/>
    </row>
    <row r="47" spans="1:10">
      <c r="A47" s="185"/>
      <c r="B47" s="160"/>
      <c r="C47" s="180"/>
      <c r="D47" s="175"/>
      <c r="E47" s="175" t="s">
        <v>80</v>
      </c>
      <c r="F47" s="160"/>
      <c r="G47" s="160"/>
      <c r="H47" s="162"/>
      <c r="I47" s="162"/>
      <c r="J47" s="162"/>
    </row>
    <row r="48" spans="1:10">
      <c r="A48" s="185"/>
      <c r="B48" s="160"/>
      <c r="C48" s="180"/>
      <c r="D48" s="175"/>
      <c r="E48" s="175" t="s">
        <v>81</v>
      </c>
      <c r="F48" s="160"/>
      <c r="G48" s="160"/>
      <c r="H48" s="162"/>
      <c r="I48" s="162"/>
      <c r="J48" s="162"/>
    </row>
    <row r="49" spans="1:10">
      <c r="A49" s="185"/>
      <c r="B49" s="160"/>
      <c r="C49" s="175" t="s">
        <v>82</v>
      </c>
      <c r="D49" s="175"/>
      <c r="E49" s="175" t="s">
        <v>83</v>
      </c>
      <c r="F49" s="162"/>
      <c r="G49" s="160"/>
      <c r="H49" s="162"/>
      <c r="I49" s="162"/>
      <c r="J49" s="162"/>
    </row>
    <row r="50" spans="1:10">
      <c r="A50" s="185"/>
      <c r="B50" s="160"/>
      <c r="C50" s="178"/>
      <c r="D50" s="175" t="s">
        <v>84</v>
      </c>
      <c r="E50" s="175" t="s">
        <v>85</v>
      </c>
      <c r="G50" s="160"/>
      <c r="H50" s="162"/>
      <c r="I50" s="162"/>
    </row>
    <row r="51" spans="1:10">
      <c r="A51" s="185"/>
      <c r="B51" s="160"/>
      <c r="C51" s="178"/>
      <c r="D51" s="175"/>
      <c r="E51" s="175" t="s">
        <v>86</v>
      </c>
      <c r="G51" s="160"/>
    </row>
    <row r="52" spans="1:10">
      <c r="B52" s="160"/>
      <c r="C52" s="175"/>
      <c r="D52" s="175" t="s">
        <v>87</v>
      </c>
      <c r="E52" s="175"/>
      <c r="F52" s="160"/>
      <c r="G52" s="160"/>
    </row>
    <row r="53" spans="1:10">
      <c r="B53" s="160"/>
      <c r="C53" s="175"/>
      <c r="D53" s="175" t="s">
        <v>88</v>
      </c>
      <c r="E53" s="175"/>
      <c r="F53" s="162"/>
      <c r="G53" s="160"/>
    </row>
    <row r="54" spans="1:10">
      <c r="B54" s="160"/>
      <c r="C54" s="175"/>
      <c r="D54" s="175" t="s">
        <v>89</v>
      </c>
      <c r="E54" s="175"/>
      <c r="F54" s="162"/>
      <c r="G54" s="160"/>
      <c r="J54" s="162"/>
    </row>
    <row r="55" spans="1:10">
      <c r="B55" s="160"/>
      <c r="C55" s="175"/>
      <c r="D55" s="175" t="s">
        <v>90</v>
      </c>
      <c r="E55" s="175"/>
      <c r="F55" s="162"/>
      <c r="G55" s="160"/>
      <c r="H55" s="162"/>
      <c r="I55" s="162"/>
      <c r="J55" s="162"/>
    </row>
    <row r="56" spans="1:10">
      <c r="A56" s="185"/>
      <c r="B56" s="160"/>
      <c r="C56" s="175"/>
      <c r="D56" s="175" t="s">
        <v>91</v>
      </c>
      <c r="E56" s="175" t="s">
        <v>92</v>
      </c>
      <c r="G56" s="160"/>
      <c r="H56" s="162"/>
      <c r="I56" s="162"/>
    </row>
    <row r="57" spans="1:10">
      <c r="A57" s="185"/>
      <c r="B57" s="160"/>
      <c r="C57" s="175"/>
      <c r="D57" s="175"/>
      <c r="E57" s="175" t="s">
        <v>93</v>
      </c>
      <c r="G57" s="162"/>
    </row>
    <row r="58" spans="1:10">
      <c r="B58" s="160"/>
      <c r="C58" s="175"/>
      <c r="D58" s="175" t="s">
        <v>94</v>
      </c>
      <c r="E58" s="175" t="s">
        <v>95</v>
      </c>
      <c r="F58" s="160"/>
      <c r="G58" s="162"/>
    </row>
    <row r="59" spans="1:10">
      <c r="B59" s="160"/>
      <c r="C59" s="175"/>
      <c r="D59" s="175" t="s">
        <v>96</v>
      </c>
      <c r="E59" s="175"/>
      <c r="G59" s="162"/>
    </row>
    <row r="60" spans="1:10">
      <c r="B60" s="162"/>
      <c r="C60" s="175"/>
      <c r="D60" s="175" t="s">
        <v>97</v>
      </c>
      <c r="E60" s="175"/>
      <c r="G60" s="162"/>
    </row>
    <row r="61" spans="1:10">
      <c r="C61" s="175"/>
      <c r="D61" s="175" t="s">
        <v>98</v>
      </c>
      <c r="E61" s="175"/>
    </row>
    <row r="62" spans="1:10">
      <c r="C62" s="175"/>
      <c r="D62" s="175" t="s">
        <v>99</v>
      </c>
      <c r="E62" s="175" t="s">
        <v>100</v>
      </c>
    </row>
    <row r="63" spans="1:10">
      <c r="C63" s="180"/>
      <c r="D63" s="180"/>
      <c r="E63" s="175" t="s">
        <v>101</v>
      </c>
    </row>
    <row r="64" spans="1:10">
      <c r="C64" s="180"/>
      <c r="D64" s="180"/>
      <c r="E64" s="175" t="s">
        <v>102</v>
      </c>
    </row>
  </sheetData>
  <mergeCells count="3">
    <mergeCell ref="B3:C3"/>
    <mergeCell ref="C5:E5"/>
    <mergeCell ref="G5:J5"/>
  </mergeCells>
  <hyperlinks>
    <hyperlink ref="B2" location="封面!A1" display="评估申报表封面"/>
    <hyperlink ref="E4" location="汇总表!A1" display="汇总表"/>
    <hyperlink ref="F4" location="分类汇总!A1" display="分类汇总表"/>
    <hyperlink ref="C6" location="流动汇总!A1" display="流动资产"/>
    <hyperlink ref="E6" location="现金!A1" display="现金"/>
    <hyperlink ref="E7" location="银行存款!A1" display="银行存款"/>
    <hyperlink ref="E8" location="其他货币资金!A1" display="其他货币资金"/>
    <hyperlink ref="D9" location="交易性金融资产汇总!A1" display="交易性金融资产"/>
    <hyperlink ref="E9" location="'交易性-股票'!A1" display="股票投资"/>
    <hyperlink ref="E10" location="'交易性-债券'!A1" display="债券投资"/>
    <hyperlink ref="D12" location="应收票据!A1" display="应收票据"/>
    <hyperlink ref="D13" location="应收账款!A1" display="应收账款"/>
    <hyperlink ref="D18" location="存货汇总!A1" display="存货"/>
    <hyperlink ref="E18" location="原材料!A1" display="原材料"/>
    <hyperlink ref="E19" location="'材料采购（在途物资）'!A1" display="材料采购（在途物资）"/>
    <hyperlink ref="C49" location="非流动资产汇总!A1" display="非流动资产"/>
    <hyperlink ref="E43" location="房屋建筑物!A1" display="房屋建筑物"/>
    <hyperlink ref="E44" location="构筑物!A1" display="构筑物及其他辅助设施"/>
    <hyperlink ref="E45" location="管道沟槽!A1" display="管道及沟槽"/>
    <hyperlink ref="E46" location="机器设备!A1" display="机器设备"/>
    <hyperlink ref="E47" location="车辆!A1" display="车辆"/>
    <hyperlink ref="E48" location="电子设备!A1" display="电子设备"/>
    <hyperlink ref="D52" location="工程物资!A1" display="工程物资"/>
    <hyperlink ref="E50" location="'在建（土建）'!A1" display="在建工程-土建工程"/>
    <hyperlink ref="E51" location="'在建（设备）'!A1" display="在建工程-设备安装工程"/>
    <hyperlink ref="D53" location="固定资产清理!A1" display="固定资产清理"/>
    <hyperlink ref="G6" location="流动负债汇总!A1" display="流动负债"/>
    <hyperlink ref="I6" location="短期借款!A1" display="短期借款"/>
    <hyperlink ref="I8" location="应付票据!A1" display="应付票据"/>
    <hyperlink ref="I9" location="应付账款!A1" display="应付账款"/>
    <hyperlink ref="I10" location="预收账款!A1" display="预收款项"/>
    <hyperlink ref="I15" location="其他应付款!A1" display="其他应付款"/>
    <hyperlink ref="I11" location="职工薪酬!A1" display="应付职工薪酬"/>
    <hyperlink ref="I12" location="应交税费!A1" display="应交税费"/>
    <hyperlink ref="I17" location="其他流动负债!A1" display="其他流动负债"/>
    <hyperlink ref="G20" location="'非流动负债汇总 '!A1" display="非流动负债"/>
    <hyperlink ref="I20" location="长期借款!A1" display="长期借款"/>
    <hyperlink ref="I22" location="长期应付款!A1" display="长期应付款"/>
    <hyperlink ref="I26" location="其他非流动负债!A1" display="其他非流动负债"/>
    <hyperlink ref="I25" location="递延所得税负债!A1" display="递延所得税负债"/>
    <hyperlink ref="B3" location="填表说明!A1" display="评估申报表说明（填表前请先阅读）"/>
    <hyperlink ref="C4" location="资产负债表!A1" display="企业原始报表"/>
    <hyperlink ref="I21" location="应付债券!A1" display="应付债券"/>
    <hyperlink ref="I23" location="专项应付款!A1" display="专项应付款"/>
    <hyperlink ref="B4" location="基本情况!A1" display="基本情况表"/>
    <hyperlink ref="D6" location="流动汇总!B6" display="货币资金"/>
    <hyperlink ref="B3:C3" location="填表说明!B2" display="评估申报表说明（填表前请先阅读）"/>
    <hyperlink ref="E49" location="土地!A1" display="土地"/>
    <hyperlink ref="E36" location="'可出售-股票'!A1" display="股票投资"/>
    <hyperlink ref="E37" location="'可出售-债券'!A1" display="债券投资"/>
    <hyperlink ref="D16" location="'应收股利（利润）'!A1" display="应收股利"/>
    <hyperlink ref="D15" location="应收利息!A1" display="应收利息"/>
    <hyperlink ref="D17" location="其他应收款!A1" display="其他应收款"/>
    <hyperlink ref="D14" location="预付账款!A1" display="预付账款"/>
    <hyperlink ref="D40" location="长期应收!A1" display="长期应收款"/>
    <hyperlink ref="D41" location="长期股权投资!Print_Area" display="长期股权投资"/>
    <hyperlink ref="D42" location="非流动资产汇总!A10" display="投资性房地产"/>
    <hyperlink ref="D60" location="长期待摊费用!A1" display="长期待摊费用"/>
    <hyperlink ref="E56" location="'无形-土地'!A1" display="土地使用权"/>
    <hyperlink ref="E58" location="'无形-其他'!A1" display="其他无形资产"/>
    <hyperlink ref="I24" location="预计负债!A1" display="预计负债"/>
    <hyperlink ref="E11" location="'交易性-基金'!A1" display="基金投资"/>
    <hyperlink ref="D34" location="一年到期非流动资产!A1" display="一年到期非流动资产"/>
    <hyperlink ref="D35" location="其他流动资产!A1" display="其他流动资产"/>
    <hyperlink ref="D36" location="可供出售金融资产汇总!A1" display="可供出售金融资产"/>
    <hyperlink ref="E38" location="'可出售-其他'!A1" display="其他投资"/>
    <hyperlink ref="D39" location="持有到期投资!A1" display="持有至到期投资"/>
    <hyperlink ref="D43" location="固定资产汇总!B18" display="固定资产"/>
    <hyperlink ref="D50" location="在建工程汇总!A1" display="在建工程"/>
    <hyperlink ref="D54" location="生产性生物资产!A1" display="生产性生物资产"/>
    <hyperlink ref="D55" location="油气资产!A1" display="油气资产"/>
    <hyperlink ref="D56" location="无形资产汇总!A1" display="无形资产"/>
    <hyperlink ref="D58" location="开发支出!A1" display="开发支出"/>
    <hyperlink ref="D59" location="商誉!A1" display="商誉"/>
    <hyperlink ref="D61" location="递延所得税资产!A1" display="递延所得税资产"/>
    <hyperlink ref="D62" location="其他非流动资产汇总!A1" display="其他非流动资产"/>
    <hyperlink ref="I7" location="交易性金融负债!A1" display="交易性金融负债"/>
    <hyperlink ref="I13" location="应付利息!A1" display="应付利息"/>
    <hyperlink ref="I14" location="'应付股利（利润）'!A1" display="应付股利（应付利润）"/>
    <hyperlink ref="I16" location="一年到期非流动负债!A1" display="一年内到期的非流动负债"/>
    <hyperlink ref="E20" location="在库低值易耗品!A1" display="在库低值易耗品"/>
    <hyperlink ref="E21" location="包装物!A1" display="包装物"/>
    <hyperlink ref="E22" location="委托加工材料!A1" display="委托加工物资"/>
    <hyperlink ref="E23" location="'产成品（库存商品）'!A1" display="产成品(库存商品)"/>
    <hyperlink ref="E24" location="开发产品!A1" display="开发产品"/>
    <hyperlink ref="E25" location="出租开发产品!A1" display="出租开发产品"/>
    <hyperlink ref="E26" location="'在产品（自制半成品）'!A1" display="在产品"/>
    <hyperlink ref="E27" location="开发成本!A1" display="开发成本"/>
    <hyperlink ref="E28" location="分期收款发出商品!A1" display="分期收款发出商品"/>
    <hyperlink ref="E29" location="在用低值易耗品!A1" display="在用低值易耗品"/>
    <hyperlink ref="E30" location="委托代销商品!A1" display="委托代销商品"/>
    <hyperlink ref="E31" location="受托代销商品!A1" display="受托代销商品"/>
    <hyperlink ref="E32" location="未结算工程!A1" display="未结算工程"/>
    <hyperlink ref="E33" location="周转材料!A1" display="周转材料"/>
    <hyperlink ref="E62" location="其他长期资产!A1" display="其他长期资产"/>
    <hyperlink ref="E63" location="临时设施!A1" display="临时设施"/>
    <hyperlink ref="E64" location="特准储备物资!A1" display="特准储备物资"/>
    <hyperlink ref="D4" location="'资产负债表(审计后)'!A1" display="审计后资产负债表"/>
    <hyperlink ref="E57" location="'无形-矿业权'!A1" display="矿业权"/>
    <hyperlink ref="E42" location="'投资性房地产-房屋成本计量'!A1" display="（房屋成本计量"/>
    <hyperlink ref="F42" location="'投资性房地产-房屋公允价值计量'!A1" display="房屋公允价值计量"/>
    <hyperlink ref="H42" location="'投资性房地产-土地成本计量'!A1" display="土地成本计量"/>
    <hyperlink ref="I42" location="'投资性房地产-土地公允价值计量'!A1" display="土地公允价值计量）"/>
  </hyperlinks>
  <pageMargins left="0.748031496062992" right="0.748031496062992" top="0.78740157480315" bottom="0.196850393700787" header="0" footer="0"/>
  <pageSetup paperSize="9" scale="90" orientation="landscape"/>
  <headerFooter alignWithMargins="0"/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38"/>
  <sheetViews>
    <sheetView zoomScaleSheetLayoutView="110" workbookViewId="0">
      <selection activeCell="J13" sqref="J13"/>
    </sheetView>
  </sheetViews>
  <sheetFormatPr defaultColWidth="9.81651376146789" defaultRowHeight="15.7"/>
  <cols>
    <col min="1" max="1" width="2.18348623853211" style="70" customWidth="1"/>
    <col min="2" max="2" width="3.54128440366972" style="70" customWidth="1"/>
    <col min="3" max="3" width="3.63302752293578" style="70" customWidth="1"/>
    <col min="4" max="4" width="11.2752293577982" style="70" customWidth="1"/>
    <col min="5" max="5" width="3.54128440366972" style="70" customWidth="1"/>
    <col min="6" max="6" width="5.72477064220184" style="70" customWidth="1"/>
    <col min="7" max="7" width="3.63302752293578" style="70" customWidth="1"/>
    <col min="8" max="8" width="3.36697247706422" style="70" customWidth="1"/>
    <col min="9" max="9" width="3.63302752293578" style="70" customWidth="1"/>
    <col min="10" max="10" width="3.36697247706422" style="70" customWidth="1"/>
    <col min="11" max="11" width="3.63302752293578" style="70" customWidth="1"/>
    <col min="12" max="12" width="6.81651376146789" style="70" customWidth="1"/>
    <col min="13" max="13" width="16.9082568807339" style="70" customWidth="1"/>
    <col min="14" max="14" width="3.36697247706422" style="70" customWidth="1"/>
    <col min="15" max="15" width="3.54128440366972" style="70" customWidth="1"/>
    <col min="16" max="16" width="4.63302752293578" style="70" customWidth="1"/>
    <col min="17" max="17" width="9.81651376146789" style="70"/>
    <col min="18" max="18" width="9.54128440366972" style="70" customWidth="1"/>
    <col min="19" max="16384" width="9.81651376146789" style="70"/>
  </cols>
  <sheetData>
    <row r="1" ht="20.25" customHeight="1" spans="1:17">
      <c r="A1" s="71"/>
      <c r="B1" s="72" t="s">
        <v>103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5"/>
    </row>
    <row r="2" ht="18" customHeight="1" spans="1:17">
      <c r="A2" s="74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79"/>
      <c r="Q2" s="80"/>
    </row>
    <row r="3" ht="30.75" hidden="1" customHeight="1" spans="1:17">
      <c r="A3" s="81"/>
      <c r="B3" s="82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6"/>
      <c r="P3" s="87"/>
      <c r="Q3" s="80"/>
    </row>
    <row r="4" ht="45.75" customHeight="1" spans="1:17">
      <c r="A4" s="81"/>
      <c r="B4" s="82"/>
      <c r="C4" s="88" t="s">
        <v>104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86"/>
      <c r="P4" s="87"/>
      <c r="Q4" s="80"/>
    </row>
    <row r="5" ht="21.75" customHeight="1" spans="1:17">
      <c r="A5" s="91"/>
      <c r="B5" s="82"/>
      <c r="C5" s="92"/>
      <c r="D5" s="93" t="s">
        <v>105</v>
      </c>
      <c r="E5" s="94"/>
      <c r="F5" s="94"/>
      <c r="G5" s="94"/>
      <c r="H5" s="94"/>
      <c r="I5" s="94"/>
      <c r="J5" s="94"/>
      <c r="K5" s="94"/>
      <c r="L5" s="94"/>
      <c r="M5" s="94"/>
      <c r="N5" s="95"/>
      <c r="O5" s="86"/>
      <c r="P5" s="96"/>
      <c r="Q5" s="80"/>
    </row>
    <row r="6" ht="6" hidden="1" customHeight="1" spans="1:17">
      <c r="A6" s="74"/>
      <c r="B6" s="82"/>
      <c r="C6" s="92"/>
      <c r="D6" s="97"/>
      <c r="E6" s="97"/>
      <c r="F6" s="97"/>
      <c r="G6" s="97"/>
      <c r="H6" s="97"/>
      <c r="I6" s="97"/>
      <c r="J6" s="97"/>
      <c r="K6" s="97"/>
      <c r="L6" s="97"/>
      <c r="M6" s="97"/>
      <c r="N6" s="95"/>
      <c r="O6" s="86"/>
      <c r="P6" s="87"/>
      <c r="Q6" s="80"/>
    </row>
    <row r="7" ht="20.25" customHeight="1" spans="1:17">
      <c r="A7" s="74"/>
      <c r="B7" s="82"/>
      <c r="C7" s="92"/>
      <c r="D7" s="98" t="s">
        <v>106</v>
      </c>
      <c r="E7" s="99"/>
      <c r="F7" s="100" t="s">
        <v>107</v>
      </c>
      <c r="G7" s="101"/>
      <c r="H7" s="101"/>
      <c r="I7" s="101"/>
      <c r="J7" s="101"/>
      <c r="K7" s="101"/>
      <c r="L7" s="101"/>
      <c r="M7" s="102"/>
      <c r="N7" s="95"/>
      <c r="O7" s="86"/>
      <c r="P7" s="87"/>
      <c r="Q7" s="80"/>
    </row>
    <row r="8" ht="9" customHeight="1" spans="1:17">
      <c r="A8" s="74"/>
      <c r="B8" s="82"/>
      <c r="C8" s="92"/>
      <c r="D8" s="103"/>
      <c r="E8" s="104"/>
      <c r="F8" s="104"/>
      <c r="G8" s="104"/>
      <c r="H8" s="104"/>
      <c r="I8" s="104"/>
      <c r="J8" s="104"/>
      <c r="K8" s="104"/>
      <c r="L8" s="104"/>
      <c r="M8" s="105"/>
      <c r="N8" s="95"/>
      <c r="O8" s="86"/>
      <c r="P8" s="87"/>
      <c r="Q8" s="80"/>
    </row>
    <row r="9" ht="20.25" customHeight="1" spans="1:17">
      <c r="A9" s="74"/>
      <c r="B9" s="82"/>
      <c r="C9" s="92"/>
      <c r="D9" s="106" t="s">
        <v>108</v>
      </c>
      <c r="E9" s="107"/>
      <c r="F9" s="108" t="s">
        <v>109</v>
      </c>
      <c r="G9" s="109" t="s">
        <v>110</v>
      </c>
      <c r="H9" s="108" t="s">
        <v>111</v>
      </c>
      <c r="I9" s="109" t="s">
        <v>112</v>
      </c>
      <c r="J9" s="108" t="s">
        <v>113</v>
      </c>
      <c r="K9" s="109" t="s">
        <v>114</v>
      </c>
      <c r="L9" s="110"/>
      <c r="M9" s="111"/>
      <c r="N9" s="95"/>
      <c r="O9" s="86"/>
      <c r="P9" s="87"/>
      <c r="Q9" s="80"/>
    </row>
    <row r="10" ht="9" customHeight="1" spans="1:17">
      <c r="A10" s="74"/>
      <c r="B10" s="82"/>
      <c r="C10" s="92"/>
      <c r="D10" s="112"/>
      <c r="E10" s="113"/>
      <c r="F10" s="114"/>
      <c r="G10" s="114"/>
      <c r="H10" s="114"/>
      <c r="I10" s="114"/>
      <c r="J10" s="114"/>
      <c r="K10" s="114"/>
      <c r="L10" s="113"/>
      <c r="M10" s="115"/>
      <c r="N10" s="95"/>
      <c r="O10" s="86"/>
      <c r="P10" s="87"/>
      <c r="Q10" s="80"/>
    </row>
    <row r="11" ht="20.25" customHeight="1" spans="1:17">
      <c r="A11" s="74"/>
      <c r="B11" s="82"/>
      <c r="C11" s="92"/>
      <c r="D11" s="116" t="s">
        <v>115</v>
      </c>
      <c r="E11" s="117"/>
      <c r="F11" s="117"/>
      <c r="G11" s="118"/>
      <c r="H11" s="119"/>
      <c r="I11" s="119"/>
      <c r="J11" s="119"/>
      <c r="K11" s="119"/>
      <c r="L11" s="119"/>
      <c r="M11" s="120"/>
      <c r="N11" s="95"/>
      <c r="O11" s="86"/>
      <c r="P11" s="87"/>
      <c r="Q11" s="80"/>
    </row>
    <row r="12" ht="9" customHeight="1" spans="1:17">
      <c r="A12" s="74"/>
      <c r="B12" s="82"/>
      <c r="C12" s="92"/>
      <c r="D12" s="121"/>
      <c r="E12" s="122"/>
      <c r="F12" s="122"/>
      <c r="G12" s="122"/>
      <c r="H12" s="122"/>
      <c r="I12" s="122"/>
      <c r="J12" s="122"/>
      <c r="K12" s="122"/>
      <c r="L12" s="122"/>
      <c r="M12" s="123"/>
      <c r="N12" s="95"/>
      <c r="O12" s="86"/>
      <c r="P12" s="87"/>
      <c r="Q12" s="80"/>
    </row>
    <row r="13" ht="20.25" customHeight="1" spans="1:17">
      <c r="A13" s="74"/>
      <c r="B13" s="82"/>
      <c r="C13" s="92"/>
      <c r="D13" s="124" t="s">
        <v>116</v>
      </c>
      <c r="E13" s="125"/>
      <c r="F13" s="126" t="s">
        <v>109</v>
      </c>
      <c r="G13" s="127" t="s">
        <v>110</v>
      </c>
      <c r="H13" s="126" t="s">
        <v>111</v>
      </c>
      <c r="I13" s="127" t="s">
        <v>112</v>
      </c>
      <c r="J13" s="126" t="s">
        <v>113</v>
      </c>
      <c r="K13" s="127" t="s">
        <v>114</v>
      </c>
      <c r="L13" s="128"/>
      <c r="M13" s="129"/>
      <c r="N13" s="95"/>
      <c r="O13" s="86"/>
      <c r="P13" s="87"/>
      <c r="Q13" s="80"/>
    </row>
    <row r="14" ht="9" customHeight="1" spans="1:17">
      <c r="A14" s="74"/>
      <c r="B14" s="82"/>
      <c r="C14" s="92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95"/>
      <c r="O14" s="86"/>
      <c r="P14" s="87"/>
      <c r="Q14" s="80"/>
    </row>
    <row r="15" ht="22.5" customHeight="1" spans="1:17">
      <c r="A15" s="74"/>
      <c r="B15" s="82"/>
      <c r="C15" s="92"/>
      <c r="D15" s="93" t="s">
        <v>117</v>
      </c>
      <c r="E15" s="94"/>
      <c r="F15" s="94"/>
      <c r="G15" s="94"/>
      <c r="H15" s="94"/>
      <c r="I15" s="94"/>
      <c r="J15" s="94"/>
      <c r="K15" s="94"/>
      <c r="L15" s="94"/>
      <c r="M15" s="94"/>
      <c r="N15" s="95"/>
      <c r="O15" s="86"/>
      <c r="P15" s="87"/>
      <c r="Q15" s="80"/>
    </row>
    <row r="16" ht="20.25" customHeight="1" spans="1:17">
      <c r="A16" s="74"/>
      <c r="B16" s="82"/>
      <c r="C16" s="92"/>
      <c r="D16" s="98" t="s">
        <v>118</v>
      </c>
      <c r="E16" s="131"/>
      <c r="F16" s="132"/>
      <c r="G16" s="133"/>
      <c r="H16" s="133"/>
      <c r="I16" s="133"/>
      <c r="J16" s="133"/>
      <c r="K16" s="133"/>
      <c r="L16" s="133"/>
      <c r="M16" s="134"/>
      <c r="N16" s="95"/>
      <c r="O16" s="86"/>
      <c r="P16" s="87"/>
      <c r="Q16" s="80"/>
    </row>
    <row r="17" ht="9.75" customHeight="1" spans="1:17">
      <c r="A17" s="74"/>
      <c r="B17" s="82"/>
      <c r="C17" s="92"/>
      <c r="D17" s="135"/>
      <c r="E17" s="136"/>
      <c r="F17" s="136"/>
      <c r="G17" s="136"/>
      <c r="H17" s="136"/>
      <c r="I17" s="136"/>
      <c r="J17" s="136"/>
      <c r="K17" s="136"/>
      <c r="L17" s="136"/>
      <c r="M17" s="137"/>
      <c r="N17" s="95"/>
      <c r="O17" s="86"/>
      <c r="P17" s="87"/>
      <c r="Q17" s="80"/>
    </row>
    <row r="18" ht="20.25" customHeight="1" spans="1:17">
      <c r="A18" s="74"/>
      <c r="B18" s="82"/>
      <c r="C18" s="92"/>
      <c r="D18" s="116" t="s">
        <v>119</v>
      </c>
      <c r="E18" s="117"/>
      <c r="F18" s="117"/>
      <c r="G18" s="138"/>
      <c r="H18" s="139"/>
      <c r="I18" s="139"/>
      <c r="J18" s="139"/>
      <c r="K18" s="139"/>
      <c r="L18" s="139"/>
      <c r="M18" s="140"/>
      <c r="N18" s="95"/>
      <c r="O18" s="86"/>
      <c r="P18" s="87"/>
      <c r="Q18" s="80"/>
    </row>
    <row r="19" ht="9.75" customHeight="1" spans="1:17">
      <c r="A19" s="74"/>
      <c r="B19" s="82"/>
      <c r="C19" s="92"/>
      <c r="D19" s="135"/>
      <c r="E19" s="136"/>
      <c r="F19" s="136"/>
      <c r="G19" s="136"/>
      <c r="H19" s="136"/>
      <c r="I19" s="136"/>
      <c r="J19" s="136"/>
      <c r="K19" s="136"/>
      <c r="L19" s="136"/>
      <c r="M19" s="137"/>
      <c r="N19" s="95"/>
      <c r="O19" s="86"/>
      <c r="P19" s="87"/>
      <c r="Q19" s="80"/>
    </row>
    <row r="20" ht="20.25" customHeight="1" spans="1:17">
      <c r="A20" s="74"/>
      <c r="B20" s="82"/>
      <c r="C20" s="92"/>
      <c r="D20" s="116" t="s">
        <v>120</v>
      </c>
      <c r="E20" s="117"/>
      <c r="F20" s="117"/>
      <c r="G20" s="138"/>
      <c r="H20" s="139"/>
      <c r="I20" s="139"/>
      <c r="J20" s="139"/>
      <c r="K20" s="139"/>
      <c r="L20" s="139"/>
      <c r="M20" s="140"/>
      <c r="N20" s="95"/>
      <c r="O20" s="86"/>
      <c r="P20" s="87"/>
      <c r="Q20" s="80"/>
    </row>
    <row r="21" ht="9" customHeight="1" spans="1:17">
      <c r="A21" s="74"/>
      <c r="B21" s="82"/>
      <c r="C21" s="92"/>
      <c r="D21" s="135"/>
      <c r="E21" s="136"/>
      <c r="F21" s="136"/>
      <c r="G21" s="136"/>
      <c r="H21" s="136"/>
      <c r="I21" s="136"/>
      <c r="J21" s="136"/>
      <c r="K21" s="136"/>
      <c r="L21" s="136"/>
      <c r="M21" s="137"/>
      <c r="N21" s="95"/>
      <c r="O21" s="86"/>
      <c r="P21" s="87"/>
      <c r="Q21" s="80"/>
    </row>
    <row r="22" ht="20.25" customHeight="1" spans="1:17">
      <c r="A22" s="74"/>
      <c r="B22" s="82"/>
      <c r="C22" s="92"/>
      <c r="D22" s="116" t="s">
        <v>121</v>
      </c>
      <c r="E22" s="117"/>
      <c r="F22" s="117"/>
      <c r="G22" s="138"/>
      <c r="H22" s="139"/>
      <c r="I22" s="139"/>
      <c r="J22" s="139"/>
      <c r="K22" s="139"/>
      <c r="L22" s="139"/>
      <c r="M22" s="140"/>
      <c r="N22" s="95"/>
      <c r="O22" s="86"/>
      <c r="P22" s="87"/>
      <c r="Q22" s="80"/>
    </row>
    <row r="23" ht="9" customHeight="1" spans="1:17">
      <c r="A23" s="74"/>
      <c r="B23" s="82"/>
      <c r="C23" s="92"/>
      <c r="D23" s="135"/>
      <c r="E23" s="136"/>
      <c r="F23" s="136"/>
      <c r="G23" s="136"/>
      <c r="H23" s="136"/>
      <c r="I23" s="136"/>
      <c r="J23" s="136"/>
      <c r="K23" s="136"/>
      <c r="L23" s="136"/>
      <c r="M23" s="137"/>
      <c r="N23" s="95"/>
      <c r="O23" s="86"/>
      <c r="P23" s="87"/>
      <c r="Q23" s="80"/>
    </row>
    <row r="24" ht="20.25" customHeight="1" spans="1:17">
      <c r="A24" s="74"/>
      <c r="B24" s="82"/>
      <c r="C24" s="92"/>
      <c r="D24" s="116" t="s">
        <v>122</v>
      </c>
      <c r="E24" s="117"/>
      <c r="F24" s="117"/>
      <c r="G24" s="138"/>
      <c r="H24" s="139"/>
      <c r="I24" s="139"/>
      <c r="J24" s="139"/>
      <c r="K24" s="139"/>
      <c r="L24" s="139"/>
      <c r="M24" s="140"/>
      <c r="N24" s="95"/>
      <c r="O24" s="86"/>
      <c r="P24" s="87"/>
      <c r="Q24" s="80"/>
    </row>
    <row r="25" ht="9.75" customHeight="1" spans="1:17">
      <c r="A25" s="74"/>
      <c r="B25" s="82"/>
      <c r="C25" s="92"/>
      <c r="D25" s="135"/>
      <c r="E25" s="136"/>
      <c r="F25" s="136"/>
      <c r="G25" s="136"/>
      <c r="H25" s="136"/>
      <c r="I25" s="136"/>
      <c r="J25" s="136"/>
      <c r="K25" s="136"/>
      <c r="L25" s="136"/>
      <c r="M25" s="137"/>
      <c r="N25" s="95"/>
      <c r="O25" s="86"/>
      <c r="P25" s="87"/>
      <c r="Q25" s="80"/>
    </row>
    <row r="26" ht="20.25" customHeight="1" spans="1:17">
      <c r="A26" s="74"/>
      <c r="B26" s="82"/>
      <c r="C26" s="92"/>
      <c r="D26" s="116" t="s">
        <v>123</v>
      </c>
      <c r="E26" s="117"/>
      <c r="F26" s="117"/>
      <c r="G26" s="138"/>
      <c r="H26" s="139"/>
      <c r="I26" s="139"/>
      <c r="J26" s="139"/>
      <c r="K26" s="139"/>
      <c r="L26" s="139"/>
      <c r="M26" s="140"/>
      <c r="N26" s="95"/>
      <c r="O26" s="86"/>
      <c r="P26" s="87"/>
      <c r="Q26" s="80"/>
    </row>
    <row r="27" ht="9.75" customHeight="1" spans="1:17">
      <c r="A27" s="74"/>
      <c r="B27" s="82"/>
      <c r="C27" s="92"/>
      <c r="D27" s="135"/>
      <c r="E27" s="136"/>
      <c r="F27" s="136"/>
      <c r="G27" s="136"/>
      <c r="H27" s="136"/>
      <c r="I27" s="136"/>
      <c r="J27" s="136"/>
      <c r="K27" s="136"/>
      <c r="L27" s="136"/>
      <c r="M27" s="137"/>
      <c r="N27" s="95"/>
      <c r="O27" s="86"/>
      <c r="P27" s="87"/>
      <c r="Q27" s="80"/>
    </row>
    <row r="28" ht="20.25" customHeight="1" spans="1:17">
      <c r="A28" s="74"/>
      <c r="B28" s="82"/>
      <c r="C28" s="92"/>
      <c r="D28" s="116" t="s">
        <v>124</v>
      </c>
      <c r="E28" s="117"/>
      <c r="F28" s="117"/>
      <c r="G28" s="138"/>
      <c r="H28" s="139"/>
      <c r="I28" s="139"/>
      <c r="J28" s="139"/>
      <c r="K28" s="139"/>
      <c r="L28" s="139"/>
      <c r="M28" s="140"/>
      <c r="N28" s="95"/>
      <c r="O28" s="86"/>
      <c r="P28" s="87"/>
      <c r="Q28" s="80"/>
    </row>
    <row r="29" ht="9.75" customHeight="1" spans="1:17">
      <c r="A29" s="74"/>
      <c r="B29" s="82"/>
      <c r="C29" s="92"/>
      <c r="D29" s="135"/>
      <c r="E29" s="136"/>
      <c r="F29" s="136"/>
      <c r="G29" s="136"/>
      <c r="H29" s="136"/>
      <c r="I29" s="136"/>
      <c r="J29" s="136"/>
      <c r="K29" s="136"/>
      <c r="L29" s="136"/>
      <c r="M29" s="137"/>
      <c r="N29" s="95"/>
      <c r="O29" s="86"/>
      <c r="P29" s="87"/>
      <c r="Q29" s="80"/>
    </row>
    <row r="30" ht="20.25" customHeight="1" spans="1:17">
      <c r="A30" s="74"/>
      <c r="B30" s="82"/>
      <c r="C30" s="92"/>
      <c r="D30" s="116" t="s">
        <v>125</v>
      </c>
      <c r="E30" s="117"/>
      <c r="F30" s="117"/>
      <c r="G30" s="138"/>
      <c r="H30" s="139"/>
      <c r="I30" s="139"/>
      <c r="J30" s="139"/>
      <c r="K30" s="139"/>
      <c r="L30" s="139"/>
      <c r="M30" s="140"/>
      <c r="N30" s="95"/>
      <c r="O30" s="86"/>
      <c r="P30" s="87"/>
      <c r="Q30" s="80"/>
    </row>
    <row r="31" ht="9.75" customHeight="1" spans="1:17">
      <c r="A31" s="74"/>
      <c r="B31" s="82"/>
      <c r="C31" s="92"/>
      <c r="D31" s="135"/>
      <c r="E31" s="136"/>
      <c r="F31" s="136"/>
      <c r="G31" s="136"/>
      <c r="H31" s="136"/>
      <c r="I31" s="136"/>
      <c r="J31" s="136"/>
      <c r="K31" s="136"/>
      <c r="L31" s="136"/>
      <c r="M31" s="137"/>
      <c r="N31" s="95"/>
      <c r="O31" s="86"/>
      <c r="P31" s="87"/>
      <c r="Q31" s="80"/>
    </row>
    <row r="32" ht="20.25" customHeight="1" spans="1:17">
      <c r="A32" s="74"/>
      <c r="B32" s="82"/>
      <c r="C32" s="92"/>
      <c r="D32" s="116" t="s">
        <v>126</v>
      </c>
      <c r="E32" s="117"/>
      <c r="F32" s="117"/>
      <c r="G32" s="138"/>
      <c r="H32" s="139"/>
      <c r="I32" s="139"/>
      <c r="J32" s="139"/>
      <c r="K32" s="139"/>
      <c r="L32" s="139"/>
      <c r="M32" s="140"/>
      <c r="N32" s="95"/>
      <c r="O32" s="86"/>
      <c r="P32" s="87"/>
      <c r="Q32" s="80"/>
    </row>
    <row r="33" ht="9.75" customHeight="1" spans="1:17">
      <c r="A33" s="74"/>
      <c r="B33" s="82"/>
      <c r="C33" s="92"/>
      <c r="D33" s="135"/>
      <c r="E33" s="136"/>
      <c r="F33" s="136"/>
      <c r="G33" s="136"/>
      <c r="H33" s="136"/>
      <c r="I33" s="136"/>
      <c r="J33" s="136"/>
      <c r="K33" s="136"/>
      <c r="L33" s="136"/>
      <c r="M33" s="137"/>
      <c r="N33" s="95"/>
      <c r="O33" s="86"/>
      <c r="P33" s="87"/>
      <c r="Q33" s="80"/>
    </row>
    <row r="34" ht="20.25" customHeight="1" spans="1:17">
      <c r="A34" s="74"/>
      <c r="B34" s="82"/>
      <c r="C34" s="92"/>
      <c r="D34" s="124" t="s">
        <v>127</v>
      </c>
      <c r="E34" s="141"/>
      <c r="F34" s="141"/>
      <c r="G34" s="142"/>
      <c r="H34" s="143"/>
      <c r="I34" s="143"/>
      <c r="J34" s="143"/>
      <c r="K34" s="143"/>
      <c r="L34" s="143"/>
      <c r="M34" s="144"/>
      <c r="N34" s="95"/>
      <c r="O34" s="86"/>
      <c r="P34" s="87"/>
      <c r="Q34" s="80"/>
    </row>
    <row r="35" ht="34.5" customHeight="1" spans="1:17">
      <c r="A35" s="74"/>
      <c r="B35" s="82"/>
      <c r="C35" s="92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95"/>
      <c r="O35" s="86"/>
      <c r="P35" s="87"/>
      <c r="Q35" s="80"/>
    </row>
    <row r="36" ht="14.25" customHeight="1" spans="1:17">
      <c r="A36" s="74"/>
      <c r="B36" s="8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8"/>
      <c r="O36" s="86"/>
      <c r="P36" s="87"/>
      <c r="Q36" s="80"/>
    </row>
    <row r="37" ht="15" customHeight="1" spans="1:17">
      <c r="A37" s="74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1"/>
      <c r="P37" s="152"/>
      <c r="Q37" s="80"/>
    </row>
    <row r="38" ht="18" customHeight="1" spans="1:17">
      <c r="A38" s="7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2"/>
      <c r="Q38" s="80"/>
    </row>
  </sheetData>
  <mergeCells count="39">
    <mergeCell ref="B1:C1"/>
    <mergeCell ref="B2:O2"/>
    <mergeCell ref="C3:N3"/>
    <mergeCell ref="C4:N4"/>
    <mergeCell ref="D5:M5"/>
    <mergeCell ref="D6:M6"/>
    <mergeCell ref="D7:E7"/>
    <mergeCell ref="F7:M7"/>
    <mergeCell ref="D9:E9"/>
    <mergeCell ref="D11:F11"/>
    <mergeCell ref="G11:M11"/>
    <mergeCell ref="D13:E13"/>
    <mergeCell ref="D14:M14"/>
    <mergeCell ref="D15:M15"/>
    <mergeCell ref="D16:E16"/>
    <mergeCell ref="F16:M16"/>
    <mergeCell ref="D18:F18"/>
    <mergeCell ref="G18:M18"/>
    <mergeCell ref="D20:F20"/>
    <mergeCell ref="G20:M20"/>
    <mergeCell ref="D22:F22"/>
    <mergeCell ref="G22:M22"/>
    <mergeCell ref="D24:F24"/>
    <mergeCell ref="G24:M24"/>
    <mergeCell ref="D26:F26"/>
    <mergeCell ref="G26:M26"/>
    <mergeCell ref="D28:F28"/>
    <mergeCell ref="G28:M28"/>
    <mergeCell ref="D30:F30"/>
    <mergeCell ref="G30:M30"/>
    <mergeCell ref="D32:F32"/>
    <mergeCell ref="G32:M32"/>
    <mergeCell ref="D34:F34"/>
    <mergeCell ref="G34:M34"/>
    <mergeCell ref="D36:M36"/>
    <mergeCell ref="B3:B36"/>
    <mergeCell ref="C5:C36"/>
    <mergeCell ref="N5:N36"/>
    <mergeCell ref="O3:O36"/>
  </mergeCells>
  <dataValidations count="5">
    <dataValidation allowBlank="1" showInputMessage="1" showErrorMessage="1" sqref="D7 F7 D9 D10:M10"/>
    <dataValidation type="list" allowBlank="1" showInputMessage="1" showErrorMessage="1" sqref="F9 F13">
      <formula1>"2018,2019,2020,2021,2022,2023,2024,2025,2026"</formula1>
    </dataValidation>
    <dataValidation type="list" allowBlank="1" showInputMessage="1" showErrorMessage="1" sqref="H9 H13">
      <formula1>"1,2,3,4,5,6,7,8,9,10,11,12"</formula1>
    </dataValidation>
    <dataValidation type="list" allowBlank="1" showInputMessage="1" showErrorMessage="1" sqref="J9 J13">
      <formula1>"1,2,3,4,5,6,7,8,9,10,11,12,13,14,15,16,17,18,19,20,21,22,23,24,25,26,27,28,29,30,31"</formula1>
    </dataValidation>
    <dataValidation allowBlank="1" showInputMessage="1" showErrorMessage="1" sqref="D11 G11 D13" errorStyle="information"/>
  </dataValidations>
  <hyperlinks>
    <hyperlink ref="B1:C1" location="索引目录!B2" display="索引页"/>
  </hyperlinks>
  <printOptions horizontalCentered="1" vertic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indexed="10"/>
    <pageSetUpPr fitToPage="1"/>
  </sheetPr>
  <dimension ref="A1:L835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H23" sqref="H23"/>
    </sheetView>
  </sheetViews>
  <sheetFormatPr defaultColWidth="9.81651376146789" defaultRowHeight="15.75" customHeight="1"/>
  <cols>
    <col min="1" max="1" width="4.72477064220184" style="6" customWidth="1"/>
    <col min="2" max="2" width="25.3669724770642" style="6" customWidth="1"/>
    <col min="3" max="4" width="14.1834862385321" style="6" hidden="1" customWidth="1" outlineLevel="1"/>
    <col min="5" max="5" width="14.5412844036697" style="6" customWidth="1" collapsed="1"/>
    <col min="6" max="10" width="14.5412844036697" style="6" customWidth="1"/>
    <col min="11" max="12" width="8.54128440366972" style="6" customWidth="1"/>
    <col min="13" max="16384" width="9.81651376146789" style="6"/>
  </cols>
  <sheetData>
    <row r="1" spans="1:12">
      <c r="A1" s="59" t="s">
        <v>128</v>
      </c>
      <c r="B1" s="60" t="s">
        <v>129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3" customFormat="1" ht="30" customHeight="1" spans="1:12">
      <c r="A2" s="12" t="s">
        <v>130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4" customFormat="1" ht="14.15" customHeight="1" spans="1:12">
      <c r="A3" s="13" t="str">
        <f>CONCATENATE(封面!D9,封面!F9,封面!G9,封面!H9,封面!I9,封面!J9,封面!K9)</f>
        <v>评估基准日：2026年1月30日</v>
      </c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</row>
    <row r="4" s="4" customFormat="1" customHeight="1" spans="1:12">
      <c r="A4" s="15" t="str">
        <f>封面!D7&amp;封面!F7</f>
        <v>被评估单位：博爱县公安局</v>
      </c>
      <c r="L4" s="16" t="s">
        <v>131</v>
      </c>
    </row>
    <row r="5" s="5" customFormat="1" ht="18" customHeight="1" spans="1:12">
      <c r="A5" s="32" t="s">
        <v>132</v>
      </c>
      <c r="B5" s="32" t="s">
        <v>133</v>
      </c>
      <c r="C5" s="61" t="s">
        <v>134</v>
      </c>
      <c r="D5" s="33"/>
      <c r="E5" s="62" t="s">
        <v>135</v>
      </c>
      <c r="F5" s="24"/>
      <c r="G5" s="32" t="s">
        <v>136</v>
      </c>
      <c r="H5" s="32"/>
      <c r="I5" s="32" t="s">
        <v>137</v>
      </c>
      <c r="J5" s="32"/>
      <c r="K5" s="32" t="s">
        <v>138</v>
      </c>
      <c r="L5" s="32"/>
    </row>
    <row r="6" s="5" customFormat="1" ht="18" customHeight="1" spans="1:12">
      <c r="A6" s="32"/>
      <c r="B6" s="32"/>
      <c r="C6" s="32" t="s">
        <v>139</v>
      </c>
      <c r="D6" s="33" t="s">
        <v>140</v>
      </c>
      <c r="E6" s="24" t="s">
        <v>139</v>
      </c>
      <c r="F6" s="32" t="s">
        <v>140</v>
      </c>
      <c r="G6" s="32" t="s">
        <v>139</v>
      </c>
      <c r="H6" s="32" t="s">
        <v>140</v>
      </c>
      <c r="I6" s="32" t="s">
        <v>139</v>
      </c>
      <c r="J6" s="32" t="s">
        <v>140</v>
      </c>
      <c r="K6" s="32" t="s">
        <v>139</v>
      </c>
      <c r="L6" s="32" t="s">
        <v>140</v>
      </c>
    </row>
    <row r="7" s="4" customFormat="1" hidden="1" customHeight="1" outlineLevel="1" spans="1:12">
      <c r="A7" s="63"/>
      <c r="B7" s="64" t="s">
        <v>141</v>
      </c>
      <c r="C7" s="38">
        <f t="shared" ref="C7:H7" si="0">SUM(C8:C10)</f>
        <v>0</v>
      </c>
      <c r="D7" s="39">
        <f t="shared" si="0"/>
        <v>0</v>
      </c>
      <c r="E7" s="40">
        <f t="shared" si="0"/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ref="I7:I10" si="1">G7-E7</f>
        <v>0</v>
      </c>
      <c r="J7" s="38">
        <f t="shared" ref="J7:J10" si="2">H7-F7</f>
        <v>0</v>
      </c>
      <c r="K7" s="38" t="str">
        <f t="shared" ref="K7:K10" si="3">IF(E7=0,"",I7/E7*100)</f>
        <v/>
      </c>
      <c r="L7" s="38" t="str">
        <f t="shared" ref="L7:L10" si="4">IF(F7=0,"",J7/F7*100)</f>
        <v/>
      </c>
    </row>
    <row r="8" s="4" customFormat="1" hidden="1" customHeight="1" outlineLevel="1" spans="1:12">
      <c r="A8" s="63" t="s">
        <v>142</v>
      </c>
      <c r="B8" s="65" t="s">
        <v>143</v>
      </c>
      <c r="C8" s="38">
        <f>[23]房屋建筑物!AL28</f>
        <v>0</v>
      </c>
      <c r="D8" s="39">
        <f>[23]房屋建筑物!AP28</f>
        <v>0</v>
      </c>
      <c r="E8" s="40">
        <f>[23]房屋建筑物!AR28</f>
        <v>0</v>
      </c>
      <c r="F8" s="40">
        <f>[23]房屋建筑物!AS28</f>
        <v>0</v>
      </c>
      <c r="G8" s="38">
        <f>[23]房屋建筑物!AU30</f>
        <v>0</v>
      </c>
      <c r="H8" s="38">
        <f>[23]房屋建筑物!AW30</f>
        <v>0</v>
      </c>
      <c r="I8" s="38">
        <f t="shared" si="1"/>
        <v>0</v>
      </c>
      <c r="J8" s="38">
        <f t="shared" si="2"/>
        <v>0</v>
      </c>
      <c r="K8" s="38" t="str">
        <f t="shared" si="3"/>
        <v/>
      </c>
      <c r="L8" s="38" t="str">
        <f t="shared" si="4"/>
        <v/>
      </c>
    </row>
    <row r="9" s="4" customFormat="1" hidden="1" customHeight="1" outlineLevel="1" spans="1:12">
      <c r="A9" s="63" t="s">
        <v>144</v>
      </c>
      <c r="B9" s="65" t="s">
        <v>145</v>
      </c>
      <c r="C9" s="38">
        <f>[23]构筑物!R29</f>
        <v>0</v>
      </c>
      <c r="D9" s="39">
        <f>[23]构筑物!W29</f>
        <v>0</v>
      </c>
      <c r="E9" s="40">
        <f>[23]构筑物!Y29</f>
        <v>0</v>
      </c>
      <c r="F9" s="38">
        <f>[23]构筑物!Z29</f>
        <v>0</v>
      </c>
      <c r="G9" s="38">
        <f>[23]构筑物!AB31</f>
        <v>0</v>
      </c>
      <c r="H9" s="38">
        <f>[23]构筑物!AD31</f>
        <v>0</v>
      </c>
      <c r="I9" s="38">
        <f t="shared" si="1"/>
        <v>0</v>
      </c>
      <c r="J9" s="38">
        <f t="shared" si="2"/>
        <v>0</v>
      </c>
      <c r="K9" s="38" t="str">
        <f t="shared" si="3"/>
        <v/>
      </c>
      <c r="L9" s="38" t="str">
        <f t="shared" si="4"/>
        <v/>
      </c>
    </row>
    <row r="10" s="4" customFormat="1" hidden="1" customHeight="1" outlineLevel="1" spans="1:12">
      <c r="A10" s="63" t="s">
        <v>146</v>
      </c>
      <c r="B10" s="65" t="s">
        <v>147</v>
      </c>
      <c r="C10" s="38">
        <f>[23]管道沟槽!V32</f>
        <v>0</v>
      </c>
      <c r="D10" s="39">
        <f>[23]管道沟槽!W32</f>
        <v>0</v>
      </c>
      <c r="E10" s="40">
        <f>[23]管道沟槽!Y32</f>
        <v>0</v>
      </c>
      <c r="F10" s="38">
        <f>[23]管道沟槽!Z32</f>
        <v>0</v>
      </c>
      <c r="G10" s="38">
        <f>[23]管道沟槽!AB34</f>
        <v>0</v>
      </c>
      <c r="H10" s="38">
        <f>[23]管道沟槽!AD34</f>
        <v>0</v>
      </c>
      <c r="I10" s="38">
        <f t="shared" si="1"/>
        <v>0</v>
      </c>
      <c r="J10" s="38">
        <f t="shared" si="2"/>
        <v>0</v>
      </c>
      <c r="K10" s="38" t="str">
        <f t="shared" si="3"/>
        <v/>
      </c>
      <c r="L10" s="38" t="str">
        <f t="shared" si="4"/>
        <v/>
      </c>
    </row>
    <row r="11" s="4" customFormat="1" hidden="1" customHeight="1" outlineLevel="1" spans="1:12">
      <c r="A11" s="63"/>
      <c r="B11" s="65"/>
      <c r="C11" s="38"/>
      <c r="D11" s="39"/>
      <c r="E11" s="40"/>
      <c r="F11" s="38"/>
      <c r="G11" s="38"/>
      <c r="H11" s="38"/>
      <c r="I11" s="38"/>
      <c r="J11" s="38"/>
      <c r="K11" s="38"/>
      <c r="L11" s="38"/>
    </row>
    <row r="12" s="4" customFormat="1" hidden="1" customHeight="1" outlineLevel="1" spans="1:12">
      <c r="A12" s="63"/>
      <c r="B12" s="65"/>
      <c r="C12" s="38"/>
      <c r="D12" s="39"/>
      <c r="E12" s="40"/>
      <c r="F12" s="38"/>
      <c r="G12" s="38"/>
      <c r="H12" s="38"/>
      <c r="I12" s="38"/>
      <c r="J12" s="38"/>
      <c r="K12" s="38"/>
      <c r="L12" s="38"/>
    </row>
    <row r="13" s="4" customFormat="1" customHeight="1" collapsed="1" spans="1:12">
      <c r="A13" s="63"/>
      <c r="B13" s="64" t="s">
        <v>148</v>
      </c>
      <c r="C13" s="38">
        <f t="shared" ref="C13:H13" si="5">SUM(C14:C16)</f>
        <v>0</v>
      </c>
      <c r="D13" s="39">
        <f t="shared" si="5"/>
        <v>0</v>
      </c>
      <c r="E13" s="40">
        <f t="shared" si="5"/>
        <v>0</v>
      </c>
      <c r="F13" s="38">
        <f t="shared" si="5"/>
        <v>0</v>
      </c>
      <c r="G13" s="38" t="e">
        <f t="shared" si="5"/>
        <v>#REF!</v>
      </c>
      <c r="H13" s="38" t="e">
        <f t="shared" si="5"/>
        <v>#REF!</v>
      </c>
      <c r="I13" s="38" t="e">
        <f t="shared" ref="I13:I16" si="6">G13-E13</f>
        <v>#REF!</v>
      </c>
      <c r="J13" s="38" t="e">
        <f t="shared" ref="J13:J16" si="7">H13-F13</f>
        <v>#REF!</v>
      </c>
      <c r="K13" s="38" t="str">
        <f t="shared" ref="K13:K16" si="8">IF(E13=0,"",I13/E13*100)</f>
        <v/>
      </c>
      <c r="L13" s="38" t="str">
        <f t="shared" ref="L13:L16" si="9">IF(F13=0,"",J13/F13*100)</f>
        <v/>
      </c>
    </row>
    <row r="14" s="4" customFormat="1" customHeight="1" spans="1:12">
      <c r="A14" s="63" t="s">
        <v>149</v>
      </c>
      <c r="B14" s="65" t="s">
        <v>150</v>
      </c>
      <c r="C14" s="38">
        <f>[23]机器设备!T29</f>
        <v>0</v>
      </c>
      <c r="D14" s="39">
        <f>[23]机器设备!AF29</f>
        <v>0</v>
      </c>
      <c r="E14" s="40">
        <f>[23]机器设备!AH29</f>
        <v>0</v>
      </c>
      <c r="F14" s="38">
        <f>[23]机器设备!AI29</f>
        <v>0</v>
      </c>
      <c r="G14" s="38">
        <f>[23]机器设备!AK31</f>
        <v>0</v>
      </c>
      <c r="H14" s="38">
        <f>[23]机器设备!AM31</f>
        <v>0</v>
      </c>
      <c r="I14" s="38">
        <f t="shared" si="6"/>
        <v>0</v>
      </c>
      <c r="J14" s="38">
        <f t="shared" si="7"/>
        <v>0</v>
      </c>
      <c r="K14" s="38" t="str">
        <f t="shared" si="8"/>
        <v/>
      </c>
      <c r="L14" s="38" t="str">
        <f t="shared" si="9"/>
        <v/>
      </c>
    </row>
    <row r="15" s="4" customFormat="1" customHeight="1" spans="1:12">
      <c r="A15" s="63" t="s">
        <v>151</v>
      </c>
      <c r="B15" s="65" t="s">
        <v>152</v>
      </c>
      <c r="C15" s="38">
        <f>[23]车辆!N46</f>
        <v>0</v>
      </c>
      <c r="D15" s="39">
        <f>[23]车辆!O46</f>
        <v>0</v>
      </c>
      <c r="E15" s="40">
        <f>[23]车辆!Q46</f>
        <v>0</v>
      </c>
      <c r="F15" s="38">
        <f>[23]车辆!R46</f>
        <v>0</v>
      </c>
      <c r="G15" s="38">
        <f>[23]车辆!T46</f>
        <v>0</v>
      </c>
      <c r="H15" s="38">
        <f>[23]车辆!V46</f>
        <v>0</v>
      </c>
      <c r="I15" s="38">
        <f t="shared" si="6"/>
        <v>0</v>
      </c>
      <c r="J15" s="38">
        <f t="shared" si="7"/>
        <v>0</v>
      </c>
      <c r="K15" s="38" t="str">
        <f t="shared" si="8"/>
        <v/>
      </c>
      <c r="L15" s="38" t="str">
        <f t="shared" si="9"/>
        <v/>
      </c>
    </row>
    <row r="16" s="4" customFormat="1" customHeight="1" spans="1:12">
      <c r="A16" s="63" t="s">
        <v>153</v>
      </c>
      <c r="B16" s="65" t="s">
        <v>154</v>
      </c>
      <c r="C16" s="38">
        <f>库存商品!T405</f>
        <v>0</v>
      </c>
      <c r="D16" s="39">
        <f>库存商品!U405</f>
        <v>0</v>
      </c>
      <c r="E16" s="40">
        <f>库存商品!AE405</f>
        <v>0</v>
      </c>
      <c r="F16" s="38">
        <f>库存商品!AF405</f>
        <v>0</v>
      </c>
      <c r="G16" s="38" t="e">
        <f>库存商品!#REF!</f>
        <v>#REF!</v>
      </c>
      <c r="H16" s="38" t="e">
        <f>库存商品!#REF!</f>
        <v>#REF!</v>
      </c>
      <c r="I16" s="38" t="e">
        <f t="shared" si="6"/>
        <v>#REF!</v>
      </c>
      <c r="J16" s="38" t="e">
        <f t="shared" si="7"/>
        <v>#REF!</v>
      </c>
      <c r="K16" s="38" t="str">
        <f t="shared" si="8"/>
        <v/>
      </c>
      <c r="L16" s="38" t="str">
        <f t="shared" si="9"/>
        <v/>
      </c>
    </row>
    <row r="17" s="4" customFormat="1" customHeight="1" spans="1:12">
      <c r="A17" s="63"/>
      <c r="B17" s="65"/>
      <c r="C17" s="38"/>
      <c r="D17" s="39"/>
      <c r="E17" s="40"/>
      <c r="F17" s="38"/>
      <c r="G17" s="38"/>
      <c r="H17" s="38"/>
      <c r="I17" s="38"/>
      <c r="J17" s="38"/>
      <c r="K17" s="38"/>
      <c r="L17" s="38"/>
    </row>
    <row r="18" s="4" customFormat="1" customHeight="1" spans="1:12">
      <c r="A18" s="63"/>
      <c r="B18" s="65"/>
      <c r="C18" s="38"/>
      <c r="D18" s="39"/>
      <c r="E18" s="40"/>
      <c r="F18" s="38"/>
      <c r="G18" s="38"/>
      <c r="H18" s="38"/>
      <c r="I18" s="38"/>
      <c r="J18" s="38"/>
      <c r="K18" s="38"/>
      <c r="L18" s="38"/>
    </row>
    <row r="19" s="4" customFormat="1" customHeight="1" spans="1:12">
      <c r="A19" s="63" t="s">
        <v>155</v>
      </c>
      <c r="B19" s="65" t="s">
        <v>156</v>
      </c>
      <c r="C19" s="38"/>
      <c r="D19" s="39">
        <f>[23]土地!W27</f>
        <v>0</v>
      </c>
      <c r="E19" s="40"/>
      <c r="F19" s="38">
        <f>[23]土地!Y27</f>
        <v>0</v>
      </c>
      <c r="G19" s="38"/>
      <c r="H19" s="38">
        <f>[23]土地!AA27</f>
        <v>0</v>
      </c>
      <c r="I19" s="38">
        <f t="shared" ref="I19:I23" si="10">G19-E19</f>
        <v>0</v>
      </c>
      <c r="J19" s="38">
        <f t="shared" ref="J19:J23" si="11">H19-F19</f>
        <v>0</v>
      </c>
      <c r="K19" s="38" t="str">
        <f t="shared" ref="K19:K23" si="12">IF(E19=0,"",I19/E19*100)</f>
        <v/>
      </c>
      <c r="L19" s="38" t="str">
        <f t="shared" ref="L19:L23" si="13">IF(F19=0,"",J19/F19*100)</f>
        <v/>
      </c>
    </row>
    <row r="20" s="4" customFormat="1" customHeight="1" spans="1:12">
      <c r="A20" s="63"/>
      <c r="B20" s="66"/>
      <c r="C20" s="38"/>
      <c r="D20" s="39"/>
      <c r="E20" s="40"/>
      <c r="F20" s="38"/>
      <c r="G20" s="38"/>
      <c r="H20" s="38"/>
      <c r="I20" s="38"/>
      <c r="J20" s="38"/>
      <c r="K20" s="38"/>
      <c r="L20" s="38"/>
    </row>
    <row r="21" s="4" customFormat="1" customHeight="1" spans="1:12">
      <c r="A21" s="67" t="s">
        <v>157</v>
      </c>
      <c r="B21" s="67"/>
      <c r="C21" s="38">
        <f t="shared" ref="C21:H21" si="14">SUM(C7,C13,C19)</f>
        <v>0</v>
      </c>
      <c r="D21" s="39">
        <f t="shared" si="14"/>
        <v>0</v>
      </c>
      <c r="E21" s="38">
        <f t="shared" si="14"/>
        <v>0</v>
      </c>
      <c r="F21" s="38">
        <f t="shared" si="14"/>
        <v>0</v>
      </c>
      <c r="G21" s="38" t="e">
        <f t="shared" si="14"/>
        <v>#REF!</v>
      </c>
      <c r="H21" s="38" t="e">
        <f t="shared" si="14"/>
        <v>#REF!</v>
      </c>
      <c r="I21" s="38" t="e">
        <f t="shared" si="10"/>
        <v>#REF!</v>
      </c>
      <c r="J21" s="38" t="e">
        <f t="shared" si="11"/>
        <v>#REF!</v>
      </c>
      <c r="K21" s="38" t="str">
        <f t="shared" si="12"/>
        <v/>
      </c>
      <c r="L21" s="38" t="str">
        <f t="shared" si="13"/>
        <v/>
      </c>
    </row>
    <row r="22" s="4" customFormat="1" customHeight="1" spans="1:12">
      <c r="A22" s="67" t="s">
        <v>158</v>
      </c>
      <c r="B22" s="67"/>
      <c r="C22" s="38"/>
      <c r="D22" s="39" t="e">
        <f>[23]房屋建筑物!AQ29+[23]构筑物!X30+[23]管道沟槽!X33+[23]机器设备!AG30+[23]车辆!P45+库存商品!#REF!</f>
        <v>#REF!</v>
      </c>
      <c r="E22" s="40"/>
      <c r="F22" s="38" t="e">
        <f>[23]房屋建筑物!AT29+[23]构筑物!AA30+[23]管道沟槽!AA33+[23]机器设备!AJ30+[23]车辆!S45+库存商品!#REF!</f>
        <v>#REF!</v>
      </c>
      <c r="G22" s="38"/>
      <c r="H22" s="38"/>
      <c r="I22" s="38">
        <f t="shared" si="10"/>
        <v>0</v>
      </c>
      <c r="J22" s="38" t="e">
        <f t="shared" si="11"/>
        <v>#REF!</v>
      </c>
      <c r="K22" s="38" t="str">
        <f t="shared" si="12"/>
        <v/>
      </c>
      <c r="L22" s="38" t="e">
        <f t="shared" si="13"/>
        <v>#REF!</v>
      </c>
    </row>
    <row r="23" s="58" customFormat="1" customHeight="1" spans="1:12">
      <c r="A23" s="67" t="s">
        <v>159</v>
      </c>
      <c r="B23" s="67"/>
      <c r="C23" s="68">
        <f t="shared" ref="C23:H23" si="15">C21-C22</f>
        <v>0</v>
      </c>
      <c r="D23" s="68" t="e">
        <f t="shared" si="15"/>
        <v>#REF!</v>
      </c>
      <c r="E23" s="69">
        <f t="shared" si="15"/>
        <v>0</v>
      </c>
      <c r="F23" s="69" t="e">
        <f t="shared" si="15"/>
        <v>#REF!</v>
      </c>
      <c r="G23" s="69" t="e">
        <f t="shared" si="15"/>
        <v>#REF!</v>
      </c>
      <c r="H23" s="69" t="e">
        <f t="shared" si="15"/>
        <v>#REF!</v>
      </c>
      <c r="I23" s="69" t="e">
        <f t="shared" si="10"/>
        <v>#REF!</v>
      </c>
      <c r="J23" s="69" t="e">
        <f t="shared" si="11"/>
        <v>#REF!</v>
      </c>
      <c r="K23" s="69" t="str">
        <f t="shared" si="12"/>
        <v/>
      </c>
      <c r="L23" s="69" t="e">
        <f t="shared" si="13"/>
        <v>#REF!</v>
      </c>
    </row>
    <row r="24" s="4" customFormat="1" customHeight="1" spans="1:12">
      <c r="A24" s="50" t="str">
        <f>封面!D11&amp;封面!G11</f>
        <v>被评估单位填表人：</v>
      </c>
    </row>
    <row r="25" s="4" customFormat="1" customHeight="1" spans="1:12">
      <c r="A25" s="50" t="str">
        <f>CONCATENATE(封面!D13,封面!F13,封面!G13,封面!H13,封面!I13,封面!J13,封面!K13)</f>
        <v>填表日期：2026年1月30日</v>
      </c>
      <c r="F25" s="54"/>
      <c r="G25" s="54"/>
    </row>
    <row r="26" s="4" customFormat="1" customHeight="1" spans="1:12">
      <c r="F26" s="54"/>
    </row>
    <row r="27" s="4" customFormat="1" customHeight="1" spans="1:12">
      <c r="F27" s="54"/>
    </row>
    <row r="28" s="4" customFormat="1" customHeight="1" spans="1:12">
      <c r="F28" s="54"/>
    </row>
    <row r="29" s="4" customFormat="1" customHeight="1" spans="1:12">
      <c r="F29" s="54"/>
    </row>
    <row r="30" s="4" customFormat="1" customHeight="1" spans="1:12">
      <c r="F30" s="54"/>
      <c r="G30" s="54"/>
    </row>
    <row r="31" s="4" customFormat="1" customHeight="1"/>
    <row r="32" s="4" customFormat="1" customHeight="1"/>
    <row r="33" s="4" customFormat="1" customHeight="1"/>
    <row r="34" s="4" customFormat="1" customHeight="1"/>
    <row r="35" s="4" customFormat="1" customHeight="1"/>
    <row r="36" s="4" customFormat="1" customHeight="1"/>
    <row r="37" s="4" customFormat="1" customHeight="1"/>
    <row r="38" s="4" customFormat="1" customHeight="1"/>
    <row r="39" s="4" customFormat="1" customHeight="1"/>
    <row r="40" s="4" customFormat="1" customHeight="1"/>
    <row r="41" s="4" customFormat="1" customHeight="1"/>
    <row r="42" s="4" customFormat="1" customHeight="1"/>
    <row r="43" s="4" customFormat="1" customHeight="1"/>
    <row r="44" s="4" customFormat="1" customHeight="1"/>
    <row r="45" s="4" customFormat="1" customHeight="1"/>
    <row r="46" s="4" customFormat="1" customHeight="1"/>
    <row r="47" s="4" customFormat="1" customHeight="1"/>
    <row r="48" s="4" customFormat="1" customHeight="1"/>
    <row r="49" s="4" customFormat="1" customHeight="1"/>
    <row r="50" s="4" customFormat="1" customHeight="1"/>
    <row r="51" s="4" customFormat="1" customHeight="1"/>
    <row r="52" s="4" customFormat="1" customHeight="1"/>
    <row r="53" s="4" customFormat="1" customHeight="1"/>
    <row r="54" s="4" customFormat="1" customHeight="1"/>
    <row r="55" s="4" customFormat="1" customHeight="1"/>
    <row r="56" s="4" customFormat="1" customHeight="1"/>
    <row r="57" s="4" customFormat="1" customHeight="1"/>
    <row r="58" s="4" customFormat="1" customHeight="1"/>
    <row r="59" s="4" customFormat="1" customHeight="1"/>
    <row r="60" s="4" customFormat="1" customHeight="1"/>
    <row r="61" s="4" customFormat="1" customHeight="1"/>
    <row r="62" s="4" customFormat="1" customHeight="1"/>
    <row r="63" s="4" customFormat="1" customHeight="1"/>
    <row r="64" s="4" customFormat="1" customHeight="1"/>
    <row r="65" s="4" customFormat="1" customHeight="1"/>
    <row r="66" s="4" customFormat="1" customHeight="1"/>
    <row r="67" s="4" customFormat="1" customHeight="1"/>
    <row r="68" s="4" customFormat="1" customHeight="1"/>
    <row r="69" s="4" customFormat="1" customHeight="1"/>
    <row r="70" s="4" customFormat="1" customHeight="1"/>
    <row r="71" s="4" customFormat="1" customHeight="1"/>
    <row r="72" s="4" customFormat="1" customHeight="1"/>
    <row r="73" s="4" customFormat="1" customHeight="1"/>
    <row r="74" s="4" customFormat="1" customHeight="1"/>
    <row r="75" s="4" customFormat="1" customHeight="1"/>
    <row r="76" s="4" customFormat="1" customHeight="1"/>
    <row r="77" s="4" customFormat="1" customHeight="1"/>
    <row r="78" s="4" customFormat="1" customHeight="1"/>
    <row r="79" s="4" customFormat="1" customHeight="1"/>
    <row r="80" s="4" customFormat="1" customHeight="1"/>
    <row r="81" s="4" customFormat="1" customHeight="1"/>
    <row r="82" s="4" customFormat="1" customHeight="1"/>
    <row r="83" s="4" customFormat="1" customHeight="1"/>
    <row r="84" s="4" customFormat="1" customHeight="1"/>
    <row r="85" s="4" customFormat="1" customHeight="1"/>
    <row r="86" s="4" customFormat="1" customHeight="1"/>
    <row r="87" s="4" customFormat="1" customHeight="1"/>
    <row r="88" s="4" customFormat="1" customHeight="1"/>
    <row r="89" s="4" customFormat="1" customHeight="1"/>
    <row r="90" s="4" customFormat="1" customHeight="1"/>
    <row r="91" s="4" customFormat="1" customHeight="1"/>
    <row r="92" s="4" customFormat="1" customHeight="1"/>
    <row r="93" s="4" customFormat="1" customHeight="1"/>
    <row r="94" s="4" customFormat="1" customHeight="1"/>
    <row r="95" s="4" customFormat="1" customHeight="1"/>
    <row r="96" s="4" customFormat="1" customHeight="1"/>
    <row r="97" s="4" customFormat="1" customHeight="1"/>
    <row r="98" s="4" customFormat="1" customHeight="1"/>
    <row r="99" s="4" customFormat="1" customHeight="1"/>
    <row r="100" s="4" customFormat="1" customHeight="1"/>
    <row r="101" s="4" customFormat="1" customHeight="1"/>
    <row r="102" s="4" customFormat="1" customHeight="1"/>
    <row r="103" s="4" customFormat="1" customHeight="1"/>
    <row r="104" s="4" customFormat="1" customHeight="1"/>
    <row r="105" s="4" customFormat="1" customHeight="1"/>
    <row r="106" s="4" customFormat="1" customHeight="1"/>
    <row r="107" s="4" customFormat="1" customHeight="1"/>
    <row r="108" s="4" customFormat="1" customHeight="1"/>
    <row r="109" s="4" customFormat="1" customHeight="1"/>
    <row r="110" s="4" customFormat="1" customHeight="1"/>
    <row r="111" s="4" customFormat="1" customHeight="1"/>
    <row r="112" s="4" customFormat="1" customHeight="1"/>
    <row r="113" s="4" customFormat="1" customHeight="1"/>
    <row r="114" s="4" customFormat="1" customHeight="1"/>
    <row r="115" s="4" customFormat="1" customHeight="1"/>
    <row r="116" s="4" customFormat="1" customHeight="1"/>
    <row r="117" s="4" customFormat="1" customHeight="1"/>
    <row r="118" s="4" customFormat="1" customHeight="1"/>
    <row r="119" s="4" customFormat="1" customHeight="1"/>
    <row r="120" s="4" customFormat="1" customHeight="1"/>
    <row r="121" s="4" customFormat="1" customHeight="1"/>
    <row r="122" s="4" customFormat="1" customHeight="1"/>
    <row r="123" s="4" customFormat="1" customHeight="1"/>
    <row r="124" s="4" customFormat="1" customHeight="1"/>
    <row r="125" s="4" customFormat="1" customHeight="1"/>
    <row r="126" s="4" customFormat="1" customHeight="1"/>
    <row r="127" s="4" customFormat="1" customHeight="1"/>
    <row r="128" s="4" customFormat="1" customHeight="1"/>
    <row r="129" s="4" customFormat="1" customHeight="1"/>
    <row r="130" s="4" customFormat="1" customHeight="1"/>
    <row r="131" s="4" customFormat="1" customHeight="1"/>
    <row r="132" s="4" customFormat="1" customHeight="1"/>
    <row r="133" s="4" customFormat="1" customHeight="1"/>
    <row r="134" s="4" customFormat="1" customHeight="1"/>
    <row r="135" s="4" customFormat="1" customHeight="1"/>
    <row r="136" s="4" customFormat="1" customHeight="1"/>
    <row r="137" s="4" customFormat="1" customHeight="1"/>
    <row r="138" s="4" customFormat="1" customHeight="1"/>
    <row r="139" s="4" customFormat="1" customHeight="1"/>
    <row r="140" s="4" customFormat="1" customHeight="1"/>
    <row r="141" s="4" customFormat="1" customHeight="1"/>
    <row r="142" s="4" customFormat="1" customHeight="1"/>
    <row r="143" s="4" customFormat="1" customHeight="1"/>
    <row r="144" s="4" customFormat="1" customHeight="1"/>
    <row r="145" s="4" customFormat="1" customHeight="1"/>
    <row r="146" s="4" customFormat="1" customHeight="1"/>
    <row r="147" s="4" customFormat="1" customHeight="1"/>
    <row r="148" s="4" customFormat="1" customHeight="1"/>
    <row r="149" s="4" customFormat="1" customHeight="1"/>
    <row r="150" s="4" customFormat="1" customHeight="1"/>
    <row r="151" s="4" customFormat="1" customHeight="1"/>
    <row r="152" s="4" customFormat="1" customHeight="1"/>
    <row r="153" s="4" customFormat="1" customHeight="1"/>
    <row r="154" s="4" customFormat="1" customHeight="1"/>
    <row r="155" s="4" customFormat="1" customHeight="1"/>
    <row r="156" s="4" customFormat="1" customHeight="1"/>
    <row r="157" s="4" customFormat="1" customHeight="1"/>
    <row r="158" s="4" customFormat="1" customHeight="1"/>
    <row r="159" s="4" customFormat="1" customHeight="1"/>
    <row r="160" s="4" customFormat="1" customHeight="1"/>
    <row r="161" s="4" customFormat="1" customHeight="1"/>
    <row r="162" s="4" customFormat="1" customHeight="1"/>
    <row r="163" s="4" customFormat="1" customHeight="1"/>
    <row r="164" s="4" customFormat="1" customHeight="1"/>
    <row r="165" s="4" customFormat="1" customHeight="1"/>
    <row r="166" s="4" customFormat="1" customHeight="1"/>
    <row r="167" s="4" customFormat="1" customHeight="1"/>
    <row r="168" s="4" customFormat="1" customHeight="1"/>
    <row r="169" s="4" customFormat="1" customHeight="1"/>
    <row r="170" s="4" customFormat="1" customHeight="1"/>
    <row r="171" s="4" customFormat="1" customHeight="1"/>
    <row r="172" s="4" customFormat="1" customHeight="1"/>
    <row r="173" s="4" customFormat="1" customHeight="1"/>
    <row r="174" s="4" customFormat="1" customHeight="1"/>
    <row r="175" s="4" customFormat="1" customHeight="1"/>
    <row r="176" s="4" customFormat="1" customHeight="1"/>
    <row r="177" s="4" customFormat="1" customHeight="1"/>
    <row r="178" s="4" customFormat="1" customHeight="1"/>
    <row r="179" s="4" customFormat="1" customHeight="1"/>
    <row r="180" s="4" customFormat="1" customHeight="1"/>
    <row r="181" s="4" customFormat="1" customHeight="1"/>
    <row r="182" s="4" customFormat="1" customHeight="1"/>
    <row r="183" s="4" customFormat="1" customHeight="1"/>
    <row r="184" s="4" customFormat="1" customHeight="1"/>
    <row r="185" s="4" customFormat="1" customHeight="1"/>
    <row r="186" s="4" customFormat="1" customHeight="1"/>
    <row r="187" s="4" customFormat="1" customHeight="1"/>
    <row r="188" s="4" customFormat="1" customHeight="1"/>
    <row r="189" s="4" customFormat="1" customHeight="1"/>
    <row r="190" s="4" customFormat="1" customHeight="1"/>
    <row r="191" s="4" customFormat="1" customHeight="1"/>
    <row r="192" s="4" customFormat="1" customHeight="1"/>
    <row r="193" s="4" customFormat="1" customHeight="1"/>
    <row r="194" s="4" customFormat="1" customHeight="1"/>
    <row r="195" s="4" customFormat="1" customHeight="1"/>
    <row r="196" s="4" customFormat="1" customHeight="1"/>
    <row r="197" s="4" customFormat="1" customHeight="1"/>
    <row r="198" s="4" customFormat="1" customHeight="1"/>
    <row r="199" s="4" customFormat="1" customHeight="1"/>
    <row r="200" s="4" customFormat="1" customHeight="1"/>
    <row r="201" s="4" customFormat="1" customHeight="1"/>
    <row r="202" s="4" customFormat="1" customHeight="1"/>
    <row r="203" s="4" customFormat="1" customHeight="1"/>
    <row r="204" s="4" customFormat="1" customHeight="1"/>
    <row r="205" s="4" customFormat="1" customHeight="1"/>
    <row r="206" s="4" customFormat="1" customHeight="1"/>
    <row r="207" s="4" customFormat="1" customHeight="1"/>
    <row r="208" s="4" customFormat="1" customHeight="1"/>
    <row r="209" s="4" customFormat="1" customHeight="1"/>
    <row r="210" s="4" customFormat="1" customHeight="1"/>
    <row r="211" s="4" customFormat="1" customHeight="1"/>
    <row r="212" s="4" customFormat="1" customHeight="1"/>
    <row r="213" s="4" customFormat="1" customHeight="1"/>
    <row r="214" s="4" customFormat="1" customHeight="1"/>
    <row r="215" s="4" customFormat="1" customHeight="1"/>
    <row r="216" s="4" customFormat="1" customHeight="1"/>
    <row r="217" s="4" customFormat="1" customHeight="1"/>
    <row r="218" s="4" customFormat="1" customHeight="1"/>
    <row r="219" s="4" customFormat="1" customHeight="1"/>
    <row r="220" s="4" customFormat="1" customHeight="1"/>
    <row r="221" s="4" customFormat="1" customHeight="1"/>
    <row r="222" s="4" customFormat="1" customHeight="1"/>
    <row r="223" s="4" customFormat="1" customHeight="1"/>
    <row r="224" s="4" customFormat="1" customHeight="1"/>
    <row r="225" s="4" customFormat="1" customHeight="1"/>
    <row r="226" s="4" customFormat="1" customHeight="1"/>
    <row r="227" s="4" customFormat="1" customHeight="1"/>
    <row r="228" s="4" customFormat="1" customHeight="1"/>
    <row r="229" s="4" customFormat="1" customHeight="1"/>
    <row r="230" s="4" customFormat="1" customHeight="1"/>
    <row r="231" s="4" customFormat="1" customHeight="1"/>
    <row r="232" s="4" customFormat="1" customHeight="1"/>
    <row r="233" s="4" customFormat="1" customHeight="1"/>
    <row r="234" s="4" customFormat="1" customHeight="1"/>
    <row r="235" s="4" customFormat="1" customHeight="1"/>
    <row r="236" s="4" customFormat="1" customHeight="1"/>
    <row r="237" s="4" customFormat="1" customHeight="1"/>
    <row r="238" s="4" customFormat="1" customHeight="1"/>
    <row r="239" s="4" customFormat="1" customHeight="1"/>
    <row r="240" s="4" customFormat="1" customHeight="1"/>
    <row r="241" s="4" customFormat="1" customHeight="1"/>
    <row r="242" s="4" customFormat="1" customHeight="1"/>
    <row r="243" s="4" customFormat="1" customHeight="1"/>
    <row r="244" s="4" customFormat="1" customHeight="1"/>
    <row r="245" s="4" customFormat="1" customHeight="1"/>
    <row r="246" s="4" customFormat="1" customHeight="1"/>
    <row r="247" s="4" customFormat="1" customHeight="1"/>
    <row r="248" s="4" customFormat="1" customHeight="1"/>
    <row r="249" s="4" customFormat="1" customHeight="1"/>
    <row r="250" s="4" customFormat="1" customHeight="1"/>
    <row r="251" s="4" customFormat="1" customHeight="1"/>
    <row r="252" s="4" customFormat="1" customHeight="1"/>
    <row r="253" s="4" customFormat="1" customHeight="1"/>
    <row r="254" s="4" customFormat="1" customHeight="1"/>
    <row r="255" s="4" customFormat="1" customHeight="1"/>
    <row r="256" s="4" customFormat="1" customHeight="1"/>
    <row r="257" s="4" customFormat="1" customHeight="1"/>
    <row r="258" s="4" customFormat="1" customHeight="1"/>
    <row r="259" s="4" customFormat="1" customHeight="1"/>
    <row r="260" s="4" customFormat="1" customHeight="1"/>
    <row r="261" s="4" customFormat="1" customHeight="1"/>
    <row r="262" s="4" customFormat="1" customHeight="1"/>
    <row r="263" s="4" customFormat="1" customHeight="1"/>
    <row r="264" s="4" customFormat="1" customHeight="1"/>
    <row r="265" s="4" customFormat="1" customHeight="1"/>
    <row r="266" s="4" customFormat="1" customHeight="1"/>
    <row r="267" s="4" customFormat="1" customHeight="1"/>
    <row r="268" s="4" customFormat="1" customHeight="1"/>
    <row r="269" s="4" customFormat="1" customHeight="1"/>
    <row r="270" s="4" customFormat="1" customHeight="1"/>
    <row r="271" s="4" customFormat="1" customHeight="1"/>
    <row r="272" s="4" customFormat="1" customHeight="1"/>
    <row r="273" s="4" customFormat="1" customHeight="1"/>
    <row r="274" s="4" customFormat="1" customHeight="1"/>
    <row r="275" s="4" customFormat="1" customHeight="1"/>
    <row r="276" s="4" customFormat="1" customHeight="1"/>
    <row r="277" s="4" customFormat="1" customHeight="1"/>
    <row r="278" s="4" customFormat="1" customHeight="1"/>
    <row r="279" s="4" customFormat="1" customHeight="1"/>
    <row r="280" s="4" customFormat="1" customHeight="1"/>
    <row r="281" s="4" customFormat="1" customHeight="1"/>
    <row r="282" s="4" customFormat="1" customHeight="1"/>
    <row r="283" s="4" customFormat="1" customHeight="1"/>
    <row r="284" s="4" customFormat="1" customHeight="1"/>
    <row r="285" s="4" customFormat="1" customHeight="1"/>
    <row r="286" s="4" customFormat="1" customHeight="1"/>
    <row r="287" s="4" customFormat="1" customHeight="1"/>
    <row r="288" s="4" customFormat="1" customHeight="1"/>
    <row r="289" s="4" customFormat="1" customHeight="1"/>
    <row r="290" s="4" customFormat="1" customHeight="1"/>
    <row r="291" s="4" customFormat="1" customHeight="1"/>
    <row r="292" s="4" customFormat="1" customHeight="1"/>
    <row r="293" s="4" customFormat="1" customHeight="1"/>
    <row r="294" s="4" customFormat="1" customHeight="1"/>
    <row r="295" s="4" customFormat="1" customHeight="1"/>
    <row r="296" s="4" customFormat="1" customHeight="1"/>
    <row r="297" s="4" customFormat="1" customHeight="1"/>
    <row r="298" s="4" customFormat="1" customHeight="1"/>
    <row r="299" s="4" customFormat="1" customHeight="1"/>
    <row r="300" s="4" customFormat="1" customHeight="1"/>
    <row r="301" s="4" customFormat="1" customHeight="1"/>
    <row r="302" s="4" customFormat="1" customHeight="1"/>
    <row r="303" s="4" customFormat="1" customHeight="1"/>
    <row r="304" s="4" customFormat="1" customHeight="1"/>
    <row r="305" s="4" customFormat="1" customHeight="1"/>
    <row r="306" s="4" customFormat="1" customHeight="1"/>
    <row r="307" s="4" customFormat="1" customHeight="1"/>
    <row r="308" s="4" customFormat="1" customHeight="1"/>
    <row r="309" s="4" customFormat="1" customHeight="1"/>
    <row r="310" s="4" customFormat="1" customHeight="1"/>
    <row r="311" s="4" customFormat="1" customHeight="1"/>
    <row r="312" s="4" customFormat="1" customHeight="1"/>
    <row r="313" s="4" customFormat="1" customHeight="1"/>
    <row r="314" s="4" customFormat="1" customHeight="1"/>
    <row r="315" s="4" customFormat="1" customHeight="1"/>
    <row r="316" s="4" customFormat="1" customHeight="1"/>
    <row r="317" s="4" customFormat="1" customHeight="1"/>
    <row r="318" s="4" customFormat="1" customHeight="1"/>
    <row r="319" s="4" customFormat="1" customHeight="1"/>
    <row r="320" s="4" customFormat="1" customHeight="1"/>
    <row r="321" s="4" customFormat="1" customHeight="1"/>
    <row r="322" s="4" customFormat="1" customHeight="1"/>
    <row r="323" s="4" customFormat="1" customHeight="1"/>
    <row r="324" s="4" customFormat="1" customHeight="1"/>
    <row r="325" s="4" customFormat="1" customHeight="1"/>
    <row r="326" s="4" customFormat="1" customHeight="1"/>
    <row r="327" s="4" customFormat="1" customHeight="1"/>
    <row r="328" s="4" customFormat="1" customHeight="1"/>
    <row r="329" s="4" customFormat="1" customHeight="1"/>
    <row r="330" s="4" customFormat="1" customHeight="1"/>
    <row r="331" s="4" customFormat="1" customHeight="1"/>
    <row r="332" s="4" customFormat="1" customHeight="1"/>
    <row r="333" s="4" customFormat="1" customHeight="1"/>
    <row r="334" s="4" customFormat="1" customHeight="1"/>
    <row r="335" s="4" customFormat="1" customHeight="1"/>
    <row r="336" s="4" customFormat="1" customHeight="1"/>
    <row r="337" s="4" customFormat="1" customHeight="1"/>
    <row r="338" s="4" customFormat="1" customHeight="1"/>
    <row r="339" s="4" customFormat="1" customHeight="1"/>
    <row r="340" s="4" customFormat="1" customHeight="1"/>
    <row r="341" s="4" customFormat="1" customHeight="1"/>
    <row r="342" s="4" customFormat="1" customHeight="1"/>
    <row r="343" s="4" customFormat="1" customHeight="1"/>
    <row r="344" s="4" customFormat="1" customHeight="1"/>
    <row r="345" s="4" customFormat="1" customHeight="1"/>
    <row r="346" s="4" customFormat="1" customHeight="1"/>
    <row r="347" s="4" customFormat="1" customHeight="1"/>
    <row r="348" s="4" customFormat="1" customHeight="1"/>
    <row r="349" s="4" customFormat="1" customHeight="1"/>
    <row r="350" s="4" customFormat="1" customHeight="1"/>
    <row r="351" s="4" customFormat="1" customHeight="1"/>
    <row r="352" s="4" customFormat="1" customHeight="1"/>
    <row r="353" s="4" customFormat="1" customHeight="1"/>
    <row r="354" s="4" customFormat="1" customHeight="1"/>
    <row r="355" s="4" customFormat="1" customHeight="1"/>
    <row r="356" s="4" customFormat="1" customHeight="1"/>
    <row r="357" s="4" customFormat="1" customHeight="1"/>
    <row r="358" s="4" customFormat="1" customHeight="1"/>
    <row r="359" s="4" customFormat="1" customHeight="1"/>
    <row r="360" s="4" customFormat="1" customHeight="1"/>
    <row r="361" s="4" customFormat="1" customHeight="1"/>
    <row r="362" s="4" customFormat="1" customHeight="1"/>
    <row r="363" s="4" customFormat="1" customHeight="1"/>
    <row r="364" s="4" customFormat="1" customHeight="1"/>
    <row r="365" s="4" customFormat="1" customHeight="1"/>
    <row r="366" s="4" customFormat="1" customHeight="1"/>
    <row r="367" s="4" customFormat="1" customHeight="1"/>
    <row r="368" s="4" customFormat="1" customHeight="1"/>
    <row r="369" s="4" customFormat="1" customHeight="1"/>
    <row r="370" s="4" customFormat="1" customHeight="1"/>
    <row r="371" s="4" customFormat="1" customHeight="1"/>
    <row r="372" s="4" customFormat="1" customHeight="1"/>
    <row r="373" s="4" customFormat="1" customHeight="1"/>
    <row r="374" s="4" customFormat="1" customHeight="1"/>
    <row r="375" s="4" customFormat="1" customHeight="1"/>
    <row r="376" s="4" customFormat="1" customHeight="1"/>
    <row r="377" s="4" customFormat="1" customHeight="1"/>
    <row r="378" s="4" customFormat="1" customHeight="1"/>
    <row r="379" s="4" customFormat="1" customHeight="1"/>
    <row r="380" s="4" customFormat="1" customHeight="1"/>
    <row r="381" s="4" customFormat="1" customHeight="1"/>
    <row r="382" s="4" customFormat="1" customHeight="1"/>
    <row r="383" s="4" customFormat="1" customHeight="1"/>
    <row r="384" s="4" customFormat="1" customHeight="1"/>
    <row r="385" s="4" customFormat="1" customHeight="1"/>
    <row r="386" s="4" customFormat="1" customHeight="1"/>
    <row r="387" s="4" customFormat="1" customHeight="1"/>
    <row r="388" s="4" customFormat="1" customHeight="1"/>
    <row r="389" s="4" customFormat="1" customHeight="1"/>
    <row r="390" s="4" customFormat="1" customHeight="1"/>
    <row r="391" s="4" customFormat="1" customHeight="1"/>
    <row r="392" s="4" customFormat="1" customHeight="1"/>
    <row r="393" s="4" customFormat="1" customHeight="1"/>
    <row r="394" s="4" customFormat="1" customHeight="1"/>
    <row r="395" s="4" customFormat="1" customHeight="1"/>
    <row r="396" s="4" customFormat="1" customHeight="1"/>
    <row r="397" s="4" customFormat="1" customHeight="1"/>
    <row r="398" s="4" customFormat="1" customHeight="1"/>
    <row r="399" s="4" customFormat="1" customHeight="1"/>
    <row r="400" s="4" customFormat="1" customHeight="1"/>
    <row r="401" s="4" customFormat="1" customHeight="1"/>
    <row r="402" s="4" customFormat="1" customHeight="1"/>
    <row r="403" s="4" customFormat="1" customHeight="1"/>
    <row r="404" s="4" customFormat="1" customHeight="1"/>
    <row r="405" s="4" customFormat="1" customHeight="1"/>
    <row r="406" s="4" customFormat="1" customHeight="1"/>
    <row r="407" s="4" customFormat="1" customHeight="1"/>
    <row r="408" s="4" customFormat="1" customHeight="1"/>
    <row r="409" s="4" customFormat="1" customHeight="1"/>
    <row r="410" s="4" customFormat="1" customHeight="1"/>
    <row r="411" s="4" customFormat="1" customHeight="1"/>
    <row r="412" s="4" customFormat="1" customHeight="1"/>
    <row r="413" s="4" customFormat="1" customHeight="1"/>
    <row r="414" s="4" customFormat="1" customHeight="1"/>
    <row r="415" s="4" customFormat="1" customHeight="1"/>
    <row r="416" s="4" customFormat="1" customHeight="1"/>
    <row r="417" s="4" customFormat="1" customHeight="1"/>
    <row r="418" s="4" customFormat="1" customHeight="1"/>
    <row r="419" s="4" customFormat="1" customHeight="1"/>
    <row r="420" s="4" customFormat="1" customHeight="1"/>
    <row r="421" s="4" customFormat="1" customHeight="1"/>
    <row r="422" s="4" customFormat="1" customHeight="1"/>
    <row r="423" s="4" customFormat="1" customHeight="1"/>
    <row r="424" s="4" customFormat="1" customHeight="1"/>
    <row r="425" s="4" customFormat="1" customHeight="1"/>
    <row r="426" s="4" customFormat="1" customHeight="1"/>
    <row r="427" s="4" customFormat="1" customHeight="1"/>
    <row r="428" s="4" customFormat="1" customHeight="1"/>
    <row r="429" s="4" customFormat="1" customHeight="1"/>
    <row r="430" s="4" customFormat="1" customHeight="1"/>
    <row r="431" s="4" customFormat="1" customHeight="1"/>
    <row r="432" s="4" customFormat="1" customHeight="1"/>
    <row r="433" s="4" customFormat="1" customHeight="1"/>
    <row r="434" s="4" customFormat="1" customHeight="1"/>
    <row r="435" s="4" customFormat="1" customHeight="1"/>
    <row r="436" s="4" customFormat="1" customHeight="1"/>
    <row r="437" s="4" customFormat="1" customHeight="1"/>
    <row r="438" s="4" customFormat="1" customHeight="1"/>
    <row r="439" s="4" customFormat="1" customHeight="1"/>
    <row r="440" s="4" customFormat="1" customHeight="1"/>
    <row r="441" s="4" customFormat="1" customHeight="1"/>
    <row r="442" s="4" customFormat="1" customHeight="1"/>
    <row r="443" s="4" customFormat="1" customHeight="1"/>
    <row r="444" s="4" customFormat="1" customHeight="1"/>
    <row r="445" s="4" customFormat="1" customHeight="1"/>
    <row r="446" s="4" customFormat="1" customHeight="1"/>
    <row r="447" s="4" customFormat="1" customHeight="1"/>
    <row r="448" s="4" customFormat="1" customHeight="1"/>
    <row r="449" s="4" customFormat="1" customHeight="1"/>
    <row r="450" s="4" customFormat="1" customHeight="1"/>
    <row r="451" s="4" customFormat="1" customHeight="1"/>
    <row r="452" s="4" customFormat="1" customHeight="1"/>
    <row r="453" s="4" customFormat="1" customHeight="1"/>
    <row r="454" s="4" customFormat="1" customHeight="1"/>
    <row r="455" s="4" customFormat="1" customHeight="1"/>
    <row r="456" s="4" customFormat="1" customHeight="1"/>
    <row r="457" s="4" customFormat="1" customHeight="1"/>
    <row r="458" s="4" customFormat="1" customHeight="1"/>
    <row r="459" s="4" customFormat="1" customHeight="1"/>
    <row r="460" s="4" customFormat="1" customHeight="1"/>
    <row r="461" s="4" customFormat="1" customHeight="1"/>
    <row r="462" s="4" customFormat="1" customHeight="1"/>
    <row r="463" s="4" customFormat="1" customHeight="1"/>
    <row r="464" s="4" customFormat="1" customHeight="1"/>
    <row r="465" s="4" customFormat="1" customHeight="1"/>
    <row r="466" s="4" customFormat="1" customHeight="1"/>
    <row r="467" s="4" customFormat="1" customHeight="1"/>
    <row r="468" s="4" customFormat="1" customHeight="1"/>
    <row r="469" s="4" customFormat="1" customHeight="1"/>
    <row r="470" s="4" customFormat="1" customHeight="1"/>
    <row r="471" s="4" customFormat="1" customHeight="1"/>
    <row r="472" s="4" customFormat="1" customHeight="1"/>
    <row r="473" s="4" customFormat="1" customHeight="1"/>
    <row r="474" s="4" customFormat="1" customHeight="1"/>
    <row r="475" s="4" customFormat="1" customHeight="1"/>
    <row r="476" s="4" customFormat="1" customHeight="1"/>
    <row r="477" s="4" customFormat="1" customHeight="1"/>
    <row r="478" s="4" customFormat="1" customHeight="1"/>
    <row r="479" s="4" customFormat="1" customHeight="1"/>
    <row r="480" s="4" customFormat="1" customHeight="1"/>
    <row r="481" s="4" customFormat="1" customHeight="1"/>
    <row r="482" s="4" customFormat="1" customHeight="1"/>
    <row r="483" s="4" customFormat="1" customHeight="1"/>
    <row r="484" s="4" customFormat="1" customHeight="1"/>
    <row r="485" s="4" customFormat="1" customHeight="1"/>
    <row r="486" s="4" customFormat="1" customHeight="1"/>
    <row r="487" s="4" customFormat="1" customHeight="1"/>
    <row r="488" s="4" customFormat="1" customHeight="1"/>
    <row r="489" s="4" customFormat="1" customHeight="1"/>
    <row r="490" s="4" customFormat="1" customHeight="1"/>
    <row r="491" s="4" customFormat="1" customHeight="1"/>
    <row r="492" s="4" customFormat="1" customHeight="1"/>
    <row r="493" s="4" customFormat="1" customHeight="1"/>
    <row r="494" s="4" customFormat="1" customHeight="1"/>
    <row r="495" s="4" customFormat="1" customHeight="1"/>
    <row r="496" s="4" customFormat="1" customHeight="1"/>
    <row r="497" s="4" customFormat="1" customHeight="1"/>
    <row r="498" s="4" customFormat="1" customHeight="1"/>
    <row r="499" s="4" customFormat="1" customHeight="1"/>
    <row r="500" s="4" customFormat="1" customHeight="1"/>
    <row r="501" s="4" customFormat="1" customHeight="1"/>
    <row r="502" s="4" customFormat="1" customHeight="1"/>
    <row r="503" s="4" customFormat="1" customHeight="1"/>
    <row r="504" s="4" customFormat="1" customHeight="1"/>
    <row r="505" s="4" customFormat="1" customHeight="1"/>
    <row r="506" s="4" customFormat="1" customHeight="1"/>
    <row r="507" s="4" customFormat="1" customHeight="1"/>
    <row r="508" s="4" customFormat="1" customHeight="1"/>
    <row r="509" s="4" customFormat="1" customHeight="1"/>
    <row r="510" s="4" customFormat="1" customHeight="1"/>
    <row r="511" s="4" customFormat="1" customHeight="1"/>
    <row r="512" s="4" customFormat="1" customHeight="1"/>
    <row r="513" s="4" customFormat="1" customHeight="1"/>
    <row r="514" s="4" customFormat="1" customHeight="1"/>
    <row r="515" s="4" customFormat="1" customHeight="1"/>
    <row r="516" s="4" customFormat="1" customHeight="1"/>
    <row r="517" s="4" customFormat="1" customHeight="1"/>
    <row r="518" s="4" customFormat="1" customHeight="1"/>
    <row r="519" s="4" customFormat="1" customHeight="1"/>
    <row r="520" s="4" customFormat="1" customHeight="1"/>
    <row r="521" s="4" customFormat="1" customHeight="1"/>
    <row r="522" s="4" customFormat="1" customHeight="1"/>
    <row r="523" s="4" customFormat="1" customHeight="1"/>
    <row r="524" s="4" customFormat="1" customHeight="1"/>
    <row r="525" s="4" customFormat="1" customHeight="1"/>
    <row r="526" s="4" customFormat="1" customHeight="1"/>
    <row r="527" s="4" customFormat="1" customHeight="1"/>
    <row r="528" s="4" customFormat="1" customHeight="1"/>
    <row r="529" s="4" customFormat="1" customHeight="1"/>
    <row r="530" s="4" customFormat="1" customHeight="1"/>
    <row r="531" s="4" customFormat="1" customHeight="1"/>
    <row r="532" s="4" customFormat="1" customHeight="1"/>
    <row r="533" s="4" customFormat="1" customHeight="1"/>
    <row r="534" s="4" customFormat="1" customHeight="1"/>
    <row r="535" s="4" customFormat="1" customHeight="1"/>
    <row r="536" s="4" customFormat="1" customHeight="1"/>
    <row r="537" s="4" customFormat="1" customHeight="1"/>
    <row r="538" s="4" customFormat="1" customHeight="1"/>
    <row r="539" s="4" customFormat="1" customHeight="1"/>
    <row r="540" s="4" customFormat="1" customHeight="1"/>
    <row r="541" s="4" customFormat="1" customHeight="1"/>
    <row r="542" s="4" customFormat="1" customHeight="1"/>
    <row r="543" s="4" customFormat="1" customHeight="1"/>
    <row r="544" s="4" customFormat="1" customHeight="1"/>
    <row r="545" s="4" customFormat="1" customHeight="1"/>
    <row r="546" s="4" customFormat="1" customHeight="1"/>
    <row r="547" s="4" customFormat="1" customHeight="1"/>
    <row r="548" s="4" customFormat="1" customHeight="1"/>
    <row r="549" s="4" customFormat="1" customHeight="1"/>
    <row r="550" s="4" customFormat="1" customHeight="1"/>
    <row r="551" s="4" customFormat="1" customHeight="1"/>
    <row r="552" s="4" customFormat="1" customHeight="1"/>
    <row r="553" s="4" customFormat="1" customHeight="1"/>
    <row r="554" s="4" customFormat="1" customHeight="1"/>
    <row r="555" s="4" customFormat="1" customHeight="1"/>
    <row r="556" s="4" customFormat="1" customHeight="1"/>
    <row r="557" s="4" customFormat="1" customHeight="1"/>
    <row r="558" s="4" customFormat="1" customHeight="1"/>
    <row r="559" s="4" customFormat="1" customHeight="1"/>
    <row r="560" s="4" customFormat="1" customHeight="1"/>
    <row r="561" s="4" customFormat="1" customHeight="1"/>
    <row r="562" s="4" customFormat="1" customHeight="1"/>
    <row r="563" s="4" customFormat="1" customHeight="1"/>
    <row r="564" s="4" customFormat="1" customHeight="1"/>
    <row r="565" s="4" customFormat="1" customHeight="1"/>
    <row r="566" s="4" customFormat="1" customHeight="1"/>
    <row r="567" s="4" customFormat="1" customHeight="1"/>
    <row r="568" s="4" customFormat="1" customHeight="1"/>
    <row r="569" s="4" customFormat="1" customHeight="1"/>
    <row r="570" s="4" customFormat="1" customHeight="1"/>
    <row r="571" s="4" customFormat="1" customHeight="1"/>
    <row r="572" s="4" customFormat="1" customHeight="1"/>
    <row r="573" s="4" customFormat="1" customHeight="1"/>
    <row r="574" s="4" customFormat="1" customHeight="1"/>
    <row r="575" s="4" customFormat="1" customHeight="1"/>
    <row r="576" s="4" customFormat="1" customHeight="1"/>
    <row r="577" s="4" customFormat="1" customHeight="1"/>
    <row r="578" s="4" customFormat="1" customHeight="1"/>
    <row r="579" s="4" customFormat="1" customHeight="1"/>
    <row r="580" s="4" customFormat="1" customHeight="1"/>
    <row r="581" s="4" customFormat="1" customHeight="1"/>
    <row r="582" s="4" customFormat="1" customHeight="1"/>
    <row r="583" s="4" customFormat="1" customHeight="1"/>
    <row r="584" s="4" customFormat="1" customHeight="1"/>
    <row r="585" s="4" customFormat="1" customHeight="1"/>
    <row r="586" s="4" customFormat="1" customHeight="1"/>
    <row r="587" s="4" customFormat="1" customHeight="1"/>
    <row r="588" s="4" customFormat="1" customHeight="1"/>
    <row r="589" s="4" customFormat="1" customHeight="1"/>
    <row r="590" s="4" customFormat="1" customHeight="1"/>
    <row r="591" s="4" customFormat="1" customHeight="1"/>
    <row r="592" s="4" customFormat="1" customHeight="1"/>
    <row r="593" s="4" customFormat="1" customHeight="1"/>
    <row r="594" s="4" customFormat="1" customHeight="1"/>
    <row r="595" s="4" customFormat="1" customHeight="1"/>
    <row r="596" s="4" customFormat="1" customHeight="1"/>
    <row r="597" s="4" customFormat="1" customHeight="1"/>
    <row r="598" s="4" customFormat="1" customHeight="1"/>
    <row r="599" s="4" customFormat="1" customHeight="1"/>
    <row r="600" s="4" customFormat="1" customHeight="1"/>
    <row r="601" s="4" customFormat="1" customHeight="1"/>
    <row r="602" s="4" customFormat="1" customHeight="1"/>
    <row r="603" s="4" customFormat="1" customHeight="1"/>
    <row r="604" s="4" customFormat="1" customHeight="1"/>
    <row r="605" s="4" customFormat="1" customHeight="1"/>
    <row r="606" s="4" customFormat="1" customHeight="1"/>
    <row r="607" s="4" customFormat="1" customHeight="1"/>
    <row r="608" s="4" customFormat="1" customHeight="1"/>
    <row r="609" s="4" customFormat="1" customHeight="1"/>
    <row r="610" s="4" customFormat="1" customHeight="1"/>
    <row r="611" s="4" customFormat="1" customHeight="1"/>
    <row r="612" s="4" customFormat="1" customHeight="1"/>
    <row r="613" s="4" customFormat="1" customHeight="1"/>
    <row r="614" s="4" customFormat="1" customHeight="1"/>
    <row r="615" s="4" customFormat="1" customHeight="1"/>
    <row r="616" s="4" customFormat="1" customHeight="1"/>
    <row r="617" s="4" customFormat="1" customHeight="1"/>
    <row r="618" s="4" customFormat="1" customHeight="1"/>
    <row r="619" s="4" customFormat="1" customHeight="1"/>
    <row r="620" s="4" customFormat="1" customHeight="1"/>
    <row r="621" s="4" customFormat="1" customHeight="1"/>
    <row r="622" s="4" customFormat="1" customHeight="1"/>
    <row r="623" s="4" customFormat="1" customHeight="1"/>
    <row r="624" s="4" customFormat="1" customHeight="1"/>
    <row r="625" s="4" customFormat="1" customHeight="1"/>
    <row r="626" s="4" customFormat="1" customHeight="1"/>
    <row r="627" s="4" customFormat="1" customHeight="1"/>
    <row r="628" s="4" customFormat="1" customHeight="1"/>
    <row r="629" s="4" customFormat="1" customHeight="1"/>
    <row r="630" s="4" customFormat="1" customHeight="1"/>
    <row r="631" s="4" customFormat="1" customHeight="1"/>
    <row r="632" s="4" customFormat="1" customHeight="1"/>
    <row r="633" s="4" customFormat="1" customHeight="1"/>
    <row r="634" s="4" customFormat="1" customHeight="1"/>
    <row r="635" s="4" customFormat="1" customHeight="1"/>
    <row r="636" s="4" customFormat="1" customHeight="1"/>
    <row r="637" s="4" customFormat="1" customHeight="1"/>
    <row r="638" s="4" customFormat="1" customHeight="1"/>
    <row r="639" s="4" customFormat="1" customHeight="1"/>
    <row r="640" s="4" customFormat="1" customHeight="1"/>
    <row r="641" s="4" customFormat="1" customHeight="1"/>
    <row r="642" s="4" customFormat="1" customHeight="1"/>
    <row r="643" s="4" customFormat="1" customHeight="1"/>
    <row r="644" s="4" customFormat="1" customHeight="1"/>
    <row r="645" s="4" customFormat="1" customHeight="1"/>
    <row r="646" s="4" customFormat="1" customHeight="1"/>
    <row r="647" s="4" customFormat="1" customHeight="1"/>
    <row r="648" s="4" customFormat="1" customHeight="1"/>
    <row r="649" s="4" customFormat="1" customHeight="1"/>
    <row r="650" s="4" customFormat="1" customHeight="1"/>
    <row r="651" s="4" customFormat="1" customHeight="1"/>
    <row r="652" s="4" customFormat="1" customHeight="1"/>
    <row r="653" s="4" customFormat="1" customHeight="1"/>
    <row r="654" s="4" customFormat="1" customHeight="1"/>
    <row r="655" s="4" customFormat="1" customHeight="1"/>
    <row r="656" s="4" customFormat="1" customHeight="1"/>
    <row r="657" s="4" customFormat="1" customHeight="1"/>
    <row r="658" s="4" customFormat="1" customHeight="1"/>
    <row r="659" s="4" customFormat="1" customHeight="1"/>
    <row r="660" s="4" customFormat="1" customHeight="1"/>
    <row r="661" s="4" customFormat="1" customHeight="1"/>
    <row r="662" s="4" customFormat="1" customHeight="1"/>
    <row r="663" s="4" customFormat="1" customHeight="1"/>
    <row r="664" s="4" customFormat="1" customHeight="1"/>
    <row r="665" s="4" customFormat="1" customHeight="1"/>
    <row r="666" s="4" customFormat="1" customHeight="1"/>
    <row r="667" s="4" customFormat="1" customHeight="1"/>
    <row r="668" s="4" customFormat="1" customHeight="1"/>
    <row r="669" s="4" customFormat="1" customHeight="1"/>
    <row r="670" s="4" customFormat="1" customHeight="1"/>
    <row r="671" s="4" customFormat="1" customHeight="1"/>
    <row r="672" s="4" customFormat="1" customHeight="1"/>
    <row r="673" s="4" customFormat="1" customHeight="1"/>
    <row r="674" s="4" customFormat="1" customHeight="1"/>
    <row r="675" s="4" customFormat="1" customHeight="1"/>
    <row r="676" s="4" customFormat="1" customHeight="1"/>
    <row r="677" s="4" customFormat="1" customHeight="1"/>
    <row r="678" s="4" customFormat="1" customHeight="1"/>
    <row r="679" s="4" customFormat="1" customHeight="1"/>
    <row r="680" s="4" customFormat="1" customHeight="1"/>
    <row r="681" s="4" customFormat="1" customHeight="1"/>
    <row r="682" s="4" customFormat="1" customHeight="1"/>
    <row r="683" s="4" customFormat="1" customHeight="1"/>
    <row r="684" s="4" customFormat="1" customHeight="1"/>
    <row r="685" s="4" customFormat="1" customHeight="1"/>
    <row r="686" s="4" customFormat="1" customHeight="1"/>
    <row r="687" s="4" customFormat="1" customHeight="1"/>
    <row r="688" s="4" customFormat="1" customHeight="1"/>
    <row r="689" s="4" customFormat="1" customHeight="1"/>
    <row r="690" s="4" customFormat="1" customHeight="1"/>
    <row r="691" s="4" customFormat="1" customHeight="1"/>
    <row r="692" s="4" customFormat="1" customHeight="1"/>
    <row r="693" s="4" customFormat="1" customHeight="1"/>
    <row r="694" s="4" customFormat="1" customHeight="1"/>
    <row r="695" s="4" customFormat="1" customHeight="1"/>
    <row r="696" s="4" customFormat="1" customHeight="1"/>
    <row r="697" s="4" customFormat="1" customHeight="1"/>
    <row r="698" s="4" customFormat="1" customHeight="1"/>
    <row r="699" s="4" customFormat="1" customHeight="1"/>
    <row r="700" s="4" customFormat="1" customHeight="1"/>
    <row r="701" s="4" customFormat="1" customHeight="1"/>
    <row r="702" s="4" customFormat="1" customHeight="1"/>
    <row r="703" s="4" customFormat="1" customHeight="1"/>
    <row r="704" s="4" customFormat="1" customHeight="1"/>
    <row r="705" s="4" customFormat="1" customHeight="1"/>
    <row r="706" s="4" customFormat="1" customHeight="1"/>
    <row r="707" s="4" customFormat="1" customHeight="1"/>
    <row r="708" s="4" customFormat="1" customHeight="1"/>
    <row r="709" s="4" customFormat="1" customHeight="1"/>
    <row r="710" s="4" customFormat="1" customHeight="1"/>
    <row r="711" s="4" customFormat="1" customHeight="1"/>
    <row r="712" s="4" customFormat="1" customHeight="1"/>
    <row r="713" s="4" customFormat="1" customHeight="1"/>
    <row r="714" s="4" customFormat="1" customHeight="1"/>
    <row r="715" s="4" customFormat="1" customHeight="1"/>
    <row r="716" s="4" customFormat="1" customHeight="1"/>
    <row r="717" s="4" customFormat="1" customHeight="1"/>
    <row r="718" s="4" customFormat="1" customHeight="1"/>
    <row r="719" s="4" customFormat="1" customHeight="1"/>
    <row r="720" s="4" customFormat="1" customHeight="1"/>
    <row r="721" s="4" customFormat="1" customHeight="1"/>
    <row r="722" s="4" customFormat="1" customHeight="1"/>
    <row r="723" s="4" customFormat="1" customHeight="1"/>
    <row r="724" s="4" customFormat="1" customHeight="1"/>
    <row r="725" s="4" customFormat="1" customHeight="1"/>
    <row r="726" s="4" customFormat="1" customHeight="1"/>
    <row r="727" s="4" customFormat="1" customHeight="1"/>
    <row r="728" s="4" customFormat="1" customHeight="1"/>
    <row r="729" s="4" customFormat="1" customHeight="1"/>
    <row r="730" s="4" customFormat="1" customHeight="1"/>
    <row r="731" s="4" customFormat="1" customHeight="1"/>
    <row r="732" s="4" customFormat="1" customHeight="1"/>
    <row r="733" s="4" customFormat="1" customHeight="1"/>
    <row r="734" s="4" customFormat="1" customHeight="1"/>
    <row r="735" s="4" customFormat="1" customHeight="1"/>
    <row r="736" s="4" customFormat="1" customHeight="1"/>
    <row r="737" s="4" customFormat="1" customHeight="1"/>
    <row r="738" s="4" customFormat="1" customHeight="1"/>
    <row r="739" s="4" customFormat="1" customHeight="1"/>
    <row r="740" s="4" customFormat="1" customHeight="1"/>
    <row r="741" s="4" customFormat="1" customHeight="1"/>
    <row r="742" s="4" customFormat="1" customHeight="1"/>
    <row r="743" s="4" customFormat="1" customHeight="1"/>
    <row r="744" s="4" customFormat="1" customHeight="1"/>
    <row r="745" s="4" customFormat="1" customHeight="1"/>
    <row r="746" s="4" customFormat="1" customHeight="1"/>
    <row r="747" s="4" customFormat="1" customHeight="1"/>
    <row r="748" s="4" customFormat="1" customHeight="1"/>
    <row r="749" s="4" customFormat="1" customHeight="1"/>
    <row r="750" s="4" customFormat="1" customHeight="1"/>
    <row r="751" s="4" customFormat="1" customHeight="1"/>
    <row r="752" s="4" customFormat="1" customHeight="1"/>
    <row r="753" s="4" customFormat="1" customHeight="1"/>
    <row r="754" s="4" customFormat="1" customHeight="1"/>
    <row r="755" s="4" customFormat="1" customHeight="1"/>
    <row r="756" s="4" customFormat="1" customHeight="1"/>
    <row r="757" s="4" customFormat="1" customHeight="1"/>
    <row r="758" s="4" customFormat="1" customHeight="1"/>
    <row r="759" s="4" customFormat="1" customHeight="1"/>
    <row r="760" s="4" customFormat="1" customHeight="1"/>
    <row r="761" s="4" customFormat="1" customHeight="1"/>
    <row r="762" s="4" customFormat="1" customHeight="1"/>
    <row r="763" s="4" customFormat="1" customHeight="1"/>
    <row r="764" s="4" customFormat="1" customHeight="1"/>
    <row r="765" s="4" customFormat="1" customHeight="1"/>
    <row r="766" s="4" customFormat="1" customHeight="1"/>
    <row r="767" s="4" customFormat="1" customHeight="1"/>
    <row r="768" s="4" customFormat="1" customHeight="1"/>
    <row r="769" s="4" customFormat="1" customHeight="1"/>
    <row r="770" s="4" customFormat="1" customHeight="1"/>
    <row r="771" s="4" customFormat="1" customHeight="1"/>
    <row r="772" s="4" customFormat="1" customHeight="1"/>
    <row r="773" s="4" customFormat="1" customHeight="1"/>
    <row r="774" s="4" customFormat="1" customHeight="1"/>
    <row r="775" s="4" customFormat="1" customHeight="1"/>
    <row r="776" s="4" customFormat="1" customHeight="1"/>
    <row r="777" s="4" customFormat="1" customHeight="1"/>
    <row r="778" s="4" customFormat="1" customHeight="1"/>
    <row r="779" s="4" customFormat="1" customHeight="1"/>
    <row r="780" s="4" customFormat="1" customHeight="1"/>
    <row r="781" s="4" customFormat="1" customHeight="1"/>
    <row r="782" s="4" customFormat="1" customHeight="1"/>
    <row r="783" s="4" customFormat="1" customHeight="1"/>
    <row r="784" s="4" customFormat="1" customHeight="1"/>
    <row r="785" s="4" customFormat="1" customHeight="1"/>
    <row r="786" s="4" customFormat="1" customHeight="1"/>
    <row r="787" s="4" customFormat="1" customHeight="1"/>
    <row r="788" s="4" customFormat="1" customHeight="1"/>
    <row r="789" s="4" customFormat="1" customHeight="1"/>
    <row r="790" s="4" customFormat="1" customHeight="1"/>
    <row r="791" s="4" customFormat="1" customHeight="1"/>
    <row r="792" s="4" customFormat="1" customHeight="1"/>
    <row r="793" s="4" customFormat="1" customHeight="1"/>
    <row r="794" s="4" customFormat="1" customHeight="1"/>
    <row r="795" s="4" customFormat="1" customHeight="1"/>
    <row r="796" s="4" customFormat="1" customHeight="1"/>
    <row r="797" s="4" customFormat="1" customHeight="1"/>
    <row r="798" s="4" customFormat="1" customHeight="1"/>
    <row r="799" s="4" customFormat="1" customHeight="1"/>
    <row r="800" s="4" customFormat="1" customHeight="1"/>
    <row r="801" s="4" customFormat="1" customHeight="1"/>
    <row r="802" s="4" customFormat="1" customHeight="1"/>
    <row r="803" s="4" customFormat="1" customHeight="1"/>
    <row r="804" s="4" customFormat="1" customHeight="1"/>
    <row r="805" s="4" customFormat="1" customHeight="1"/>
    <row r="806" s="4" customFormat="1" customHeight="1"/>
    <row r="807" s="4" customFormat="1" customHeight="1"/>
    <row r="808" s="4" customFormat="1" customHeight="1"/>
    <row r="809" s="4" customFormat="1" customHeight="1"/>
    <row r="810" s="4" customFormat="1" customHeight="1"/>
    <row r="811" s="4" customFormat="1" customHeight="1"/>
    <row r="812" s="4" customFormat="1" customHeight="1"/>
    <row r="813" s="4" customFormat="1" customHeight="1"/>
    <row r="814" s="4" customFormat="1" customHeight="1"/>
    <row r="815" s="4" customFormat="1" customHeight="1"/>
    <row r="816" s="4" customFormat="1" customHeight="1"/>
    <row r="817" s="4" customFormat="1" customHeight="1"/>
    <row r="818" s="4" customFormat="1" customHeight="1"/>
    <row r="819" s="4" customFormat="1" customHeight="1"/>
    <row r="820" s="4" customFormat="1" customHeight="1"/>
    <row r="821" s="4" customFormat="1" customHeight="1"/>
    <row r="822" s="4" customFormat="1" customHeight="1"/>
    <row r="823" s="4" customFormat="1" customHeight="1"/>
    <row r="824" s="4" customFormat="1" customHeight="1"/>
    <row r="825" s="4" customFormat="1" customHeight="1"/>
    <row r="826" s="4" customFormat="1" customHeight="1"/>
    <row r="827" s="4" customFormat="1" customHeight="1"/>
    <row r="828" s="4" customFormat="1" customHeight="1"/>
    <row r="829" s="4" customFormat="1" customHeight="1"/>
    <row r="830" s="4" customFormat="1" customHeight="1"/>
    <row r="831" s="4" customFormat="1" customHeight="1"/>
    <row r="832" s="4" customFormat="1" customHeight="1"/>
    <row r="833" s="4" customFormat="1" customHeight="1"/>
    <row r="834" s="4" customFormat="1" customHeight="1"/>
    <row r="835" s="4" customFormat="1" customHeight="1"/>
  </sheetData>
  <mergeCells count="9">
    <mergeCell ref="A2:L2"/>
    <mergeCell ref="A3:L3"/>
    <mergeCell ref="C5:D5"/>
    <mergeCell ref="E5:F5"/>
    <mergeCell ref="G5:H5"/>
    <mergeCell ref="I5:J5"/>
    <mergeCell ref="K5:L5"/>
    <mergeCell ref="A5:A6"/>
    <mergeCell ref="B5:B6"/>
  </mergeCells>
  <hyperlinks>
    <hyperlink ref="A1" location="索引目录!D43" display="返回索引页"/>
    <hyperlink ref="B8" location="房屋建筑物!A1" display="固定资产-房屋建筑物"/>
    <hyperlink ref="B9" location="构筑物!A1" display="固定资产-构筑物及其他辅助设施"/>
    <hyperlink ref="B10" location="管道沟槽!A1" display="固定资产-管道及沟槽"/>
    <hyperlink ref="B14" location="机器设备!A1" display="固定资产-机器设备"/>
    <hyperlink ref="B15" location="车辆!A1" display="固定资产-车辆"/>
    <hyperlink ref="B16" location="电子设备!A1" display="固定资产-电子设备"/>
    <hyperlink ref="B1" location="非流动资产汇总!B11" display="返回"/>
    <hyperlink ref="B19" location="土地!A1" display="固定资产-土地"/>
  </hyperlinks>
  <printOptions horizontalCentered="1"/>
  <pageMargins left="0.354330708661417" right="0.354330708661417" top="0.78740157480315" bottom="0.78740157480315" header="1.02362204724409" footer="0.511811023622047"/>
  <pageSetup paperSize="9" scale="87" fitToHeight="0" orientation="landscape"/>
  <headerFooter alignWithMargins="0">
    <oddHeader>&amp;R&amp;"宋体,常规"&amp;10表&amp;"Times New Roman,常规"4-6
&amp;"宋体,常规"共&amp;"Times New Roman,常规"&amp;N&amp;"宋体,常规"页第&amp;"Times New Roman,常规"&amp;P&amp;"宋体,常规"页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V5449"/>
  <sheetViews>
    <sheetView tabSelected="1" view="pageBreakPreview" zoomScaleNormal="85" workbookViewId="0">
      <pane xSplit="5" ySplit="5" topLeftCell="F391" activePane="bottomRight" state="frozen"/>
      <selection/>
      <selection pane="topRight"/>
      <selection pane="bottomLeft"/>
      <selection pane="bottomRight" activeCell="BA398" sqref="BA398"/>
    </sheetView>
  </sheetViews>
  <sheetFormatPr defaultColWidth="9.81651376146789" defaultRowHeight="15.75" customHeight="1"/>
  <cols>
    <col min="1" max="1" width="6.63302752293578" style="6" customWidth="1"/>
    <col min="2" max="2" width="5" style="6" hidden="1" customWidth="1" outlineLevel="1"/>
    <col min="3" max="3" width="6.87155963302752" style="6" hidden="1" customWidth="1" outlineLevel="1"/>
    <col min="4" max="4" width="20.8715596330275" style="6" customWidth="1" collapsed="1"/>
    <col min="5" max="5" width="12.6330275229358" style="6" customWidth="1"/>
    <col min="6" max="6" width="18.954128440367" style="6" customWidth="1"/>
    <col min="7" max="7" width="6.87155963302752" style="6" customWidth="1"/>
    <col min="8" max="8" width="5.39449541284404" style="51" customWidth="1"/>
    <col min="9" max="9" width="9.11926605504587" style="6" customWidth="1"/>
    <col min="10" max="13" width="4.72477064220184" style="6" hidden="1" customWidth="1" outlineLevel="1"/>
    <col min="14" max="14" width="12.3669724770642" style="6" hidden="1" customWidth="1" outlineLevel="1"/>
    <col min="15" max="17" width="4.72477064220184" style="6" hidden="1" customWidth="1" outlineLevel="1"/>
    <col min="18" max="18" width="7.94495412844037" style="6" hidden="1" customWidth="1" collapsed="1"/>
    <col min="19" max="19" width="8.23853211009174" style="6" hidden="1" customWidth="1"/>
    <col min="20" max="33" width="12" style="6" hidden="1" customWidth="1" outlineLevel="1"/>
    <col min="34" max="34" width="6.54128440366972" style="6" customWidth="1" collapsed="1"/>
    <col min="35" max="40" width="9.81651376146789" style="6" hidden="1" customWidth="1" outlineLevel="1"/>
    <col min="41" max="41" width="9.81651376146789" style="6" hidden="1" customWidth="1" collapsed="1"/>
    <col min="42" max="47" width="9.81651376146789" style="6" hidden="1" customWidth="1"/>
    <col min="48" max="48" width="9.81651376146789" style="52" hidden="1" customWidth="1"/>
    <col min="49" max="16384" width="9.81651376146789" style="6"/>
  </cols>
  <sheetData>
    <row r="1" ht="14.5" spans="1:48">
      <c r="A1" s="7" t="s">
        <v>160</v>
      </c>
      <c r="B1" s="8" t="s">
        <v>161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3" customFormat="1" ht="36.75" customHeight="1" spans="1:48">
      <c r="A2" s="11" t="s">
        <v>162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V2" s="53"/>
    </row>
    <row r="3" s="4" customFormat="1" customHeight="1" spans="1:48">
      <c r="A3" s="15"/>
      <c r="H3" s="14"/>
      <c r="AH3" s="16"/>
      <c r="AV3" s="54"/>
    </row>
    <row r="4" s="5" customFormat="1" ht="18" customHeight="1" spans="1:48">
      <c r="A4" s="17" t="s">
        <v>163</v>
      </c>
      <c r="B4" s="18" t="s">
        <v>164</v>
      </c>
      <c r="C4" s="18" t="s">
        <v>165</v>
      </c>
      <c r="D4" s="17" t="s">
        <v>166</v>
      </c>
      <c r="E4" s="18" t="s">
        <v>167</v>
      </c>
      <c r="F4" s="18" t="s">
        <v>168</v>
      </c>
      <c r="G4" s="18" t="s">
        <v>169</v>
      </c>
      <c r="H4" s="18" t="s">
        <v>170</v>
      </c>
      <c r="I4" s="18" t="s">
        <v>171</v>
      </c>
      <c r="J4" s="19" t="s">
        <v>172</v>
      </c>
      <c r="K4" s="19" t="s">
        <v>173</v>
      </c>
      <c r="L4" s="19" t="s">
        <v>172</v>
      </c>
      <c r="M4" s="19" t="s">
        <v>174</v>
      </c>
      <c r="N4" s="19" t="s">
        <v>175</v>
      </c>
      <c r="O4" s="19" t="s">
        <v>176</v>
      </c>
      <c r="P4" s="19" t="s">
        <v>177</v>
      </c>
      <c r="Q4" s="19" t="s">
        <v>178</v>
      </c>
      <c r="R4" s="20" t="s">
        <v>179</v>
      </c>
      <c r="S4" s="20" t="s">
        <v>180</v>
      </c>
      <c r="T4" s="21" t="s">
        <v>181</v>
      </c>
      <c r="U4" s="22"/>
      <c r="V4" s="22"/>
      <c r="W4" s="22"/>
      <c r="X4" s="22"/>
      <c r="Y4" s="22"/>
      <c r="Z4" s="22"/>
      <c r="AA4" s="22"/>
      <c r="AB4" s="22"/>
      <c r="AC4" s="22"/>
      <c r="AD4" s="23"/>
      <c r="AE4" s="22" t="s">
        <v>182</v>
      </c>
      <c r="AF4" s="22"/>
      <c r="AG4" s="24"/>
      <c r="AH4" s="26" t="s">
        <v>183</v>
      </c>
      <c r="AI4" s="27" t="s">
        <v>184</v>
      </c>
      <c r="AJ4" s="28"/>
      <c r="AK4" s="28"/>
      <c r="AL4" s="28"/>
      <c r="AM4" s="28"/>
      <c r="AN4" s="29"/>
      <c r="AR4" s="30" t="s">
        <v>185</v>
      </c>
      <c r="AS4" s="5" t="s">
        <v>186</v>
      </c>
      <c r="AU4" s="5">
        <v>0.34</v>
      </c>
      <c r="AV4" s="55"/>
    </row>
    <row r="5" s="5" customFormat="1" ht="18" customHeight="1" spans="1:48">
      <c r="A5" s="17"/>
      <c r="B5" s="18"/>
      <c r="C5" s="18"/>
      <c r="D5" s="17"/>
      <c r="E5" s="18"/>
      <c r="F5" s="18"/>
      <c r="G5" s="18"/>
      <c r="H5" s="18"/>
      <c r="I5" s="18"/>
      <c r="J5" s="31"/>
      <c r="K5" s="31"/>
      <c r="L5" s="31"/>
      <c r="M5" s="31"/>
      <c r="N5" s="31"/>
      <c r="O5" s="31"/>
      <c r="P5" s="31"/>
      <c r="Q5" s="31"/>
      <c r="R5" s="20"/>
      <c r="S5" s="20"/>
      <c r="T5" s="32" t="s">
        <v>187</v>
      </c>
      <c r="U5" s="21" t="s">
        <v>188</v>
      </c>
      <c r="V5" s="21" t="s">
        <v>189</v>
      </c>
      <c r="W5" s="21" t="s">
        <v>190</v>
      </c>
      <c r="X5" s="21" t="s">
        <v>191</v>
      </c>
      <c r="Y5" s="21" t="s">
        <v>192</v>
      </c>
      <c r="Z5" s="21" t="s">
        <v>193</v>
      </c>
      <c r="AA5" s="21" t="s">
        <v>194</v>
      </c>
      <c r="AB5" s="21" t="s">
        <v>195</v>
      </c>
      <c r="AC5" s="21" t="s">
        <v>196</v>
      </c>
      <c r="AD5" s="33" t="s">
        <v>197</v>
      </c>
      <c r="AE5" s="24" t="s">
        <v>187</v>
      </c>
      <c r="AF5" s="32" t="s">
        <v>188</v>
      </c>
      <c r="AG5" s="32" t="s">
        <v>197</v>
      </c>
      <c r="AH5" s="32"/>
      <c r="AI5" s="35" t="s">
        <v>198</v>
      </c>
      <c r="AJ5" s="35" t="s">
        <v>199</v>
      </c>
      <c r="AK5" s="35" t="s">
        <v>199</v>
      </c>
      <c r="AL5" s="35" t="s">
        <v>200</v>
      </c>
      <c r="AM5" s="35" t="s">
        <v>201</v>
      </c>
      <c r="AN5" s="35" t="s">
        <v>184</v>
      </c>
      <c r="AO5" s="30" t="s">
        <v>198</v>
      </c>
      <c r="AR5" s="4"/>
      <c r="AS5" s="4"/>
      <c r="AV5" s="55"/>
    </row>
    <row r="6" s="4" customFormat="1" customHeight="1" spans="1:48">
      <c r="A6" s="36">
        <v>1</v>
      </c>
      <c r="B6" s="36"/>
      <c r="C6" s="2"/>
      <c r="D6" s="1" t="s">
        <v>202</v>
      </c>
      <c r="E6" s="2" t="s">
        <v>203</v>
      </c>
      <c r="F6" s="2" t="s">
        <v>204</v>
      </c>
      <c r="G6" s="2"/>
      <c r="H6" s="36" t="s">
        <v>205</v>
      </c>
      <c r="I6" s="36">
        <v>52</v>
      </c>
      <c r="J6" s="36"/>
      <c r="K6" s="36"/>
      <c r="L6" s="36"/>
      <c r="M6" s="36"/>
      <c r="N6" s="36"/>
      <c r="O6" s="36"/>
      <c r="P6" s="36"/>
      <c r="Q6" s="36"/>
      <c r="R6" s="37"/>
      <c r="S6" s="37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  <c r="AE6" s="40"/>
      <c r="AF6" s="38"/>
      <c r="AG6" s="38"/>
      <c r="AH6" s="41"/>
      <c r="AI6" s="42">
        <f>ROUND(IF(G6="",0,#REF!/G6),-1)</f>
        <v>0</v>
      </c>
      <c r="AJ6" s="42" t="b">
        <f t="shared" ref="AJ6:AJ24" si="0">COUNTIFS(D:D,D6,E:E,E6,AI:AI,AI6)=COUNTIFS(D:D,D6,E:E,E6)</f>
        <v>1</v>
      </c>
      <c r="AK6" s="42">
        <f t="shared" ref="AK6:AK24" si="1">IF(AJ6=TRUE,0,"单价不同")</f>
        <v>0</v>
      </c>
      <c r="AL6" s="42" t="e">
        <f>#REF!-AE6</f>
        <v>#REF!</v>
      </c>
      <c r="AM6" s="43">
        <f t="shared" ref="AM6:AM24" si="2">IF(AE6=0,0,AL6/AE6)</f>
        <v>0</v>
      </c>
      <c r="AN6" s="42" t="str">
        <f t="shared" ref="AN6:AN24" si="3">IF(AM6&gt;0.3,"核查",IF(AM6&lt;-0.3,"核查",""))</f>
        <v/>
      </c>
      <c r="AO6" s="44">
        <f>13.6*12</f>
        <v>163.2</v>
      </c>
      <c r="AQ6" s="4">
        <v>210</v>
      </c>
      <c r="AS6" s="4">
        <v>1200</v>
      </c>
      <c r="AU6" s="4">
        <v>10920</v>
      </c>
      <c r="AV6" s="4">
        <f t="shared" ref="AV6:AV69" si="4">AU6/I6</f>
        <v>210</v>
      </c>
    </row>
    <row r="7" s="4" customFormat="1" customHeight="1" spans="1:48">
      <c r="A7" s="36">
        <v>2</v>
      </c>
      <c r="B7" s="36"/>
      <c r="C7" s="2"/>
      <c r="D7" s="1" t="s">
        <v>206</v>
      </c>
      <c r="E7" s="2" t="s">
        <v>207</v>
      </c>
      <c r="F7" s="2" t="s">
        <v>208</v>
      </c>
      <c r="G7" s="2"/>
      <c r="H7" s="36" t="s">
        <v>205</v>
      </c>
      <c r="I7" s="36">
        <v>4</v>
      </c>
      <c r="J7" s="36"/>
      <c r="K7" s="36"/>
      <c r="L7" s="36"/>
      <c r="M7" s="36"/>
      <c r="N7" s="36"/>
      <c r="O7" s="36"/>
      <c r="P7" s="36"/>
      <c r="Q7" s="36"/>
      <c r="R7" s="37"/>
      <c r="S7" s="37"/>
      <c r="T7" s="38"/>
      <c r="U7" s="38"/>
      <c r="V7" s="45"/>
      <c r="W7" s="45"/>
      <c r="X7" s="38"/>
      <c r="Y7" s="38"/>
      <c r="Z7" s="38"/>
      <c r="AA7" s="38"/>
      <c r="AB7" s="38"/>
      <c r="AC7" s="38"/>
      <c r="AD7" s="39"/>
      <c r="AE7" s="40"/>
      <c r="AF7" s="38"/>
      <c r="AG7" s="38"/>
      <c r="AH7" s="41"/>
      <c r="AI7" s="42">
        <f>ROUND(IF(G7="",0,#REF!/G7),-1)</f>
        <v>0</v>
      </c>
      <c r="AJ7" s="42" t="b">
        <f t="shared" si="0"/>
        <v>1</v>
      </c>
      <c r="AK7" s="42">
        <f t="shared" si="1"/>
        <v>0</v>
      </c>
      <c r="AL7" s="42" t="e">
        <f>#REF!-AE7</f>
        <v>#REF!</v>
      </c>
      <c r="AM7" s="43">
        <f t="shared" si="2"/>
        <v>0</v>
      </c>
      <c r="AN7" s="42" t="str">
        <f t="shared" si="3"/>
        <v/>
      </c>
      <c r="AO7" s="44">
        <f>13.6*8</f>
        <v>108.8</v>
      </c>
      <c r="AQ7" s="4">
        <v>190</v>
      </c>
      <c r="AS7" s="4">
        <v>1920</v>
      </c>
      <c r="AU7" s="4">
        <v>760</v>
      </c>
      <c r="AV7" s="4">
        <f t="shared" si="4"/>
        <v>190</v>
      </c>
    </row>
    <row r="8" s="4" customFormat="1" customHeight="1" spans="1:48">
      <c r="A8" s="36">
        <v>3</v>
      </c>
      <c r="B8" s="36"/>
      <c r="C8" s="2"/>
      <c r="D8" s="2" t="s">
        <v>209</v>
      </c>
      <c r="E8" s="2" t="s">
        <v>207</v>
      </c>
      <c r="F8" s="2" t="s">
        <v>210</v>
      </c>
      <c r="G8" s="2"/>
      <c r="H8" s="36" t="s">
        <v>205</v>
      </c>
      <c r="I8" s="36">
        <v>1</v>
      </c>
      <c r="J8" s="36"/>
      <c r="K8" s="36"/>
      <c r="L8" s="36"/>
      <c r="M8" s="36"/>
      <c r="N8" s="36"/>
      <c r="O8" s="36"/>
      <c r="P8" s="36"/>
      <c r="Q8" s="36"/>
      <c r="R8" s="37"/>
      <c r="S8" s="37"/>
      <c r="T8" s="38"/>
      <c r="U8" s="38"/>
      <c r="V8" s="45"/>
      <c r="W8" s="45"/>
      <c r="X8" s="38"/>
      <c r="Y8" s="38"/>
      <c r="Z8" s="38"/>
      <c r="AA8" s="38"/>
      <c r="AB8" s="38"/>
      <c r="AC8" s="38"/>
      <c r="AD8" s="39"/>
      <c r="AE8" s="40"/>
      <c r="AF8" s="38"/>
      <c r="AG8" s="38"/>
      <c r="AH8" s="41"/>
      <c r="AI8" s="42">
        <f>ROUND(IF(G8="",0,#REF!/G8),-1)</f>
        <v>0</v>
      </c>
      <c r="AJ8" s="42" t="b">
        <f t="shared" si="0"/>
        <v>1</v>
      </c>
      <c r="AK8" s="42">
        <f t="shared" si="1"/>
        <v>0</v>
      </c>
      <c r="AL8" s="42" t="e">
        <f>#REF!-AE8</f>
        <v>#REF!</v>
      </c>
      <c r="AM8" s="43">
        <f t="shared" si="2"/>
        <v>0</v>
      </c>
      <c r="AN8" s="42" t="str">
        <f t="shared" si="3"/>
        <v/>
      </c>
      <c r="AO8" s="44">
        <f>13.6*8</f>
        <v>108.8</v>
      </c>
      <c r="AQ8" s="4">
        <v>190</v>
      </c>
      <c r="AS8" s="4">
        <v>800</v>
      </c>
      <c r="AU8" s="4">
        <v>190</v>
      </c>
      <c r="AV8" s="4">
        <f t="shared" si="4"/>
        <v>190</v>
      </c>
    </row>
    <row r="9" s="4" customFormat="1" customHeight="1" spans="1:48">
      <c r="A9" s="36">
        <v>4</v>
      </c>
      <c r="B9" s="36"/>
      <c r="C9" s="2"/>
      <c r="D9" s="2" t="s">
        <v>211</v>
      </c>
      <c r="E9" s="2" t="s">
        <v>212</v>
      </c>
      <c r="F9" s="2" t="s">
        <v>213</v>
      </c>
      <c r="G9" s="2"/>
      <c r="H9" s="36" t="s">
        <v>205</v>
      </c>
      <c r="I9" s="36">
        <v>4</v>
      </c>
      <c r="J9" s="36"/>
      <c r="K9" s="36"/>
      <c r="L9" s="36"/>
      <c r="M9" s="36"/>
      <c r="N9" s="36"/>
      <c r="O9" s="36"/>
      <c r="P9" s="36"/>
      <c r="Q9" s="36"/>
      <c r="R9" s="37"/>
      <c r="S9" s="37"/>
      <c r="T9" s="38"/>
      <c r="U9" s="38"/>
      <c r="V9" s="45"/>
      <c r="W9" s="45"/>
      <c r="X9" s="38"/>
      <c r="Y9" s="38"/>
      <c r="Z9" s="38"/>
      <c r="AA9" s="38"/>
      <c r="AB9" s="38"/>
      <c r="AC9" s="38"/>
      <c r="AD9" s="39"/>
      <c r="AE9" s="40"/>
      <c r="AF9" s="38"/>
      <c r="AG9" s="38"/>
      <c r="AH9" s="41"/>
      <c r="AI9" s="42">
        <f>ROUND(IF(G9="",0,#REF!/G9),-1)</f>
        <v>0</v>
      </c>
      <c r="AJ9" s="42" t="b">
        <f t="shared" si="0"/>
        <v>1</v>
      </c>
      <c r="AK9" s="42">
        <f t="shared" si="1"/>
        <v>0</v>
      </c>
      <c r="AL9" s="42" t="e">
        <f>#REF!-AE9</f>
        <v>#REF!</v>
      </c>
      <c r="AM9" s="43">
        <f t="shared" si="2"/>
        <v>0</v>
      </c>
      <c r="AN9" s="42" t="str">
        <f t="shared" si="3"/>
        <v/>
      </c>
      <c r="AO9" s="44"/>
      <c r="AQ9" s="4">
        <v>210</v>
      </c>
      <c r="AS9" s="4">
        <v>600</v>
      </c>
      <c r="AU9" s="4">
        <v>760</v>
      </c>
      <c r="AV9" s="4">
        <f t="shared" si="4"/>
        <v>190</v>
      </c>
    </row>
    <row r="10" s="4" customFormat="1" customHeight="1" spans="1:48">
      <c r="A10" s="36">
        <v>5</v>
      </c>
      <c r="B10" s="36"/>
      <c r="C10" s="2"/>
      <c r="D10" s="1" t="s">
        <v>214</v>
      </c>
      <c r="E10" s="2" t="s">
        <v>207</v>
      </c>
      <c r="F10" s="2" t="s">
        <v>210</v>
      </c>
      <c r="G10" s="2"/>
      <c r="H10" s="36" t="s">
        <v>205</v>
      </c>
      <c r="I10" s="36">
        <v>4</v>
      </c>
      <c r="J10" s="36"/>
      <c r="K10" s="36"/>
      <c r="L10" s="36"/>
      <c r="M10" s="36"/>
      <c r="N10" s="36"/>
      <c r="O10" s="36"/>
      <c r="P10" s="36"/>
      <c r="Q10" s="36"/>
      <c r="R10" s="37"/>
      <c r="S10" s="37"/>
      <c r="T10" s="38"/>
      <c r="U10" s="38"/>
      <c r="V10" s="45"/>
      <c r="W10" s="45"/>
      <c r="X10" s="38"/>
      <c r="Y10" s="38"/>
      <c r="Z10" s="38"/>
      <c r="AA10" s="38"/>
      <c r="AB10" s="38"/>
      <c r="AC10" s="38"/>
      <c r="AD10" s="39"/>
      <c r="AE10" s="40"/>
      <c r="AF10" s="38"/>
      <c r="AG10" s="38"/>
      <c r="AH10" s="41"/>
      <c r="AI10" s="42">
        <f>ROUND(IF(G10="",0,#REF!/G10),-1)</f>
        <v>0</v>
      </c>
      <c r="AJ10" s="42" t="b">
        <f t="shared" si="0"/>
        <v>1</v>
      </c>
      <c r="AK10" s="42">
        <f t="shared" si="1"/>
        <v>0</v>
      </c>
      <c r="AL10" s="42" t="e">
        <f>#REF!-AE10</f>
        <v>#REF!</v>
      </c>
      <c r="AM10" s="43">
        <f t="shared" si="2"/>
        <v>0</v>
      </c>
      <c r="AN10" s="42" t="str">
        <f t="shared" si="3"/>
        <v/>
      </c>
      <c r="AO10" s="44">
        <v>2</v>
      </c>
      <c r="AQ10" s="4">
        <v>0.6</v>
      </c>
      <c r="AS10" s="4">
        <v>800</v>
      </c>
      <c r="AU10" s="4">
        <v>480</v>
      </c>
      <c r="AV10" s="4">
        <f t="shared" si="4"/>
        <v>120</v>
      </c>
    </row>
    <row r="11" s="4" customFormat="1" customHeight="1" spans="1:48">
      <c r="A11" s="36">
        <v>6</v>
      </c>
      <c r="B11" s="36"/>
      <c r="C11" s="2"/>
      <c r="D11" s="2" t="s">
        <v>215</v>
      </c>
      <c r="E11" s="2" t="s">
        <v>203</v>
      </c>
      <c r="F11" s="2" t="s">
        <v>216</v>
      </c>
      <c r="G11" s="2"/>
      <c r="H11" s="36" t="s">
        <v>205</v>
      </c>
      <c r="I11" s="36">
        <v>1</v>
      </c>
      <c r="J11" s="36"/>
      <c r="K11" s="36"/>
      <c r="L11" s="36"/>
      <c r="M11" s="36"/>
      <c r="N11" s="36"/>
      <c r="O11" s="36"/>
      <c r="P11" s="36"/>
      <c r="Q11" s="36"/>
      <c r="R11" s="37"/>
      <c r="S11" s="37"/>
      <c r="T11" s="38"/>
      <c r="U11" s="38"/>
      <c r="V11" s="45"/>
      <c r="W11" s="45"/>
      <c r="X11" s="38"/>
      <c r="Y11" s="38"/>
      <c r="Z11" s="38"/>
      <c r="AA11" s="38"/>
      <c r="AB11" s="38"/>
      <c r="AC11" s="38"/>
      <c r="AD11" s="39"/>
      <c r="AE11" s="40"/>
      <c r="AF11" s="38"/>
      <c r="AG11" s="38"/>
      <c r="AH11" s="41"/>
      <c r="AI11" s="42">
        <f>ROUND(IF(G11="",0,#REF!/G11),-1)</f>
        <v>0</v>
      </c>
      <c r="AJ11" s="42" t="b">
        <f t="shared" si="0"/>
        <v>1</v>
      </c>
      <c r="AK11" s="42">
        <f t="shared" si="1"/>
        <v>0</v>
      </c>
      <c r="AL11" s="42" t="e">
        <f>#REF!-AE11</f>
        <v>#REF!</v>
      </c>
      <c r="AM11" s="43">
        <f t="shared" si="2"/>
        <v>0</v>
      </c>
      <c r="AN11" s="42" t="str">
        <f t="shared" si="3"/>
        <v/>
      </c>
      <c r="AO11" s="44">
        <f>13.6*12</f>
        <v>163.2</v>
      </c>
      <c r="AS11" s="4">
        <v>1200</v>
      </c>
      <c r="AU11" s="4">
        <v>160</v>
      </c>
      <c r="AV11" s="4">
        <f t="shared" si="4"/>
        <v>160</v>
      </c>
    </row>
    <row r="12" s="4" customFormat="1" customHeight="1" spans="1:48">
      <c r="A12" s="36">
        <v>7</v>
      </c>
      <c r="B12" s="36"/>
      <c r="C12" s="2"/>
      <c r="D12" s="1" t="s">
        <v>217</v>
      </c>
      <c r="E12" s="2"/>
      <c r="F12" s="2" t="s">
        <v>218</v>
      </c>
      <c r="G12" s="2"/>
      <c r="H12" s="36" t="s">
        <v>205</v>
      </c>
      <c r="I12" s="36">
        <v>2</v>
      </c>
      <c r="J12" s="36"/>
      <c r="K12" s="36"/>
      <c r="L12" s="36"/>
      <c r="M12" s="36"/>
      <c r="N12" s="36"/>
      <c r="O12" s="36"/>
      <c r="P12" s="36"/>
      <c r="Q12" s="36"/>
      <c r="R12" s="37"/>
      <c r="S12" s="37"/>
      <c r="T12" s="38"/>
      <c r="U12" s="38"/>
      <c r="V12" s="45"/>
      <c r="W12" s="45"/>
      <c r="X12" s="38"/>
      <c r="Y12" s="38"/>
      <c r="Z12" s="38"/>
      <c r="AA12" s="38"/>
      <c r="AB12" s="38"/>
      <c r="AC12" s="38"/>
      <c r="AD12" s="39"/>
      <c r="AE12" s="40"/>
      <c r="AF12" s="38"/>
      <c r="AG12" s="38"/>
      <c r="AH12" s="41"/>
      <c r="AI12" s="42">
        <f>ROUND(IF(G12="",0,#REF!/G12),-1)</f>
        <v>0</v>
      </c>
      <c r="AJ12" s="42" t="b">
        <f t="shared" si="0"/>
        <v>1</v>
      </c>
      <c r="AK12" s="42">
        <f t="shared" si="1"/>
        <v>0</v>
      </c>
      <c r="AL12" s="42" t="e">
        <f>#REF!-AE12</f>
        <v>#REF!</v>
      </c>
      <c r="AM12" s="43">
        <f t="shared" si="2"/>
        <v>0</v>
      </c>
      <c r="AN12" s="42" t="str">
        <f t="shared" si="3"/>
        <v/>
      </c>
      <c r="AQ12" s="4">
        <f>0.6</f>
        <v>0.6</v>
      </c>
      <c r="AR12" s="4">
        <v>66</v>
      </c>
      <c r="AS12" s="4">
        <v>990</v>
      </c>
      <c r="AU12" s="4">
        <v>594</v>
      </c>
      <c r="AV12" s="4">
        <f t="shared" si="4"/>
        <v>297</v>
      </c>
    </row>
    <row r="13" s="4" customFormat="1" customHeight="1" spans="1:48">
      <c r="A13" s="36">
        <v>8</v>
      </c>
      <c r="B13" s="36"/>
      <c r="C13" s="2"/>
      <c r="D13" s="2" t="s">
        <v>219</v>
      </c>
      <c r="E13" s="2"/>
      <c r="F13" s="2" t="s">
        <v>220</v>
      </c>
      <c r="G13" s="2"/>
      <c r="H13" s="36" t="s">
        <v>205</v>
      </c>
      <c r="I13" s="36">
        <v>1</v>
      </c>
      <c r="J13" s="36"/>
      <c r="K13" s="36"/>
      <c r="L13" s="36"/>
      <c r="M13" s="36"/>
      <c r="N13" s="36"/>
      <c r="O13" s="36"/>
      <c r="P13" s="36"/>
      <c r="Q13" s="36"/>
      <c r="R13" s="37"/>
      <c r="S13" s="37"/>
      <c r="T13" s="38"/>
      <c r="U13" s="38"/>
      <c r="V13" s="45"/>
      <c r="W13" s="45"/>
      <c r="X13" s="38"/>
      <c r="Y13" s="38"/>
      <c r="Z13" s="38"/>
      <c r="AA13" s="38"/>
      <c r="AB13" s="38"/>
      <c r="AC13" s="38"/>
      <c r="AD13" s="39"/>
      <c r="AE13" s="40"/>
      <c r="AF13" s="38"/>
      <c r="AG13" s="38"/>
      <c r="AH13" s="41"/>
      <c r="AI13" s="42">
        <f>ROUND(IF(G13="",0,#REF!/G13),-1)</f>
        <v>0</v>
      </c>
      <c r="AJ13" s="42" t="b">
        <f t="shared" si="0"/>
        <v>1</v>
      </c>
      <c r="AK13" s="42">
        <f t="shared" si="1"/>
        <v>0</v>
      </c>
      <c r="AL13" s="42" t="e">
        <f>#REF!-AE13</f>
        <v>#REF!</v>
      </c>
      <c r="AM13" s="43">
        <f t="shared" si="2"/>
        <v>0</v>
      </c>
      <c r="AN13" s="42" t="str">
        <f t="shared" si="3"/>
        <v/>
      </c>
      <c r="AQ13" s="4">
        <f>0.6</f>
        <v>0.6</v>
      </c>
      <c r="AR13" s="4">
        <v>36</v>
      </c>
      <c r="AS13" s="4">
        <v>720</v>
      </c>
      <c r="AU13" s="4">
        <v>432</v>
      </c>
      <c r="AV13" s="4">
        <f t="shared" si="4"/>
        <v>432</v>
      </c>
    </row>
    <row r="14" s="4" customFormat="1" customHeight="1" spans="1:48">
      <c r="A14" s="36">
        <v>9</v>
      </c>
      <c r="B14" s="36"/>
      <c r="C14" s="2"/>
      <c r="D14" s="2" t="s">
        <v>221</v>
      </c>
      <c r="E14" s="1"/>
      <c r="F14" s="2" t="s">
        <v>222</v>
      </c>
      <c r="G14" s="2"/>
      <c r="H14" s="36" t="s">
        <v>205</v>
      </c>
      <c r="I14" s="36">
        <v>3</v>
      </c>
      <c r="J14" s="36"/>
      <c r="K14" s="36"/>
      <c r="L14" s="36"/>
      <c r="M14" s="36"/>
      <c r="N14" s="36"/>
      <c r="O14" s="36"/>
      <c r="P14" s="36"/>
      <c r="Q14" s="36"/>
      <c r="R14" s="37"/>
      <c r="S14" s="37"/>
      <c r="T14" s="38"/>
      <c r="U14" s="38"/>
      <c r="V14" s="45"/>
      <c r="W14" s="45"/>
      <c r="X14" s="38"/>
      <c r="Y14" s="38"/>
      <c r="Z14" s="38"/>
      <c r="AA14" s="38"/>
      <c r="AB14" s="38"/>
      <c r="AC14" s="38"/>
      <c r="AD14" s="39"/>
      <c r="AE14" s="40"/>
      <c r="AF14" s="38"/>
      <c r="AG14" s="38"/>
      <c r="AH14" s="41"/>
      <c r="AI14" s="42">
        <f>ROUND(IF(G14="",0,#REF!/G14),-1)</f>
        <v>0</v>
      </c>
      <c r="AJ14" s="42" t="b">
        <f t="shared" si="0"/>
        <v>1</v>
      </c>
      <c r="AK14" s="42">
        <f t="shared" si="1"/>
        <v>0</v>
      </c>
      <c r="AL14" s="42" t="e">
        <f>#REF!-AE14</f>
        <v>#REF!</v>
      </c>
      <c r="AM14" s="43">
        <f t="shared" si="2"/>
        <v>0</v>
      </c>
      <c r="AN14" s="42" t="str">
        <f t="shared" si="3"/>
        <v/>
      </c>
      <c r="AO14" s="44"/>
      <c r="AQ14" s="4">
        <f>0.8</f>
        <v>0.8</v>
      </c>
      <c r="AR14" s="4">
        <v>50</v>
      </c>
      <c r="AS14" s="4">
        <v>900</v>
      </c>
      <c r="AU14" s="4">
        <v>720</v>
      </c>
      <c r="AV14" s="4">
        <f t="shared" si="4"/>
        <v>240</v>
      </c>
    </row>
    <row r="15" s="4" customFormat="1" customHeight="1" spans="1:48">
      <c r="A15" s="36">
        <v>10</v>
      </c>
      <c r="B15" s="36"/>
      <c r="C15" s="2"/>
      <c r="D15" s="2" t="s">
        <v>223</v>
      </c>
      <c r="E15" s="2"/>
      <c r="F15" s="2" t="s">
        <v>224</v>
      </c>
      <c r="G15" s="2"/>
      <c r="H15" s="36" t="s">
        <v>205</v>
      </c>
      <c r="I15" s="36">
        <v>3</v>
      </c>
      <c r="J15" s="36"/>
      <c r="K15" s="36"/>
      <c r="L15" s="36"/>
      <c r="M15" s="36"/>
      <c r="N15" s="36"/>
      <c r="O15" s="36"/>
      <c r="P15" s="36"/>
      <c r="Q15" s="36"/>
      <c r="R15" s="37"/>
      <c r="S15" s="37"/>
      <c r="T15" s="38"/>
      <c r="U15" s="38"/>
      <c r="V15" s="45"/>
      <c r="W15" s="45"/>
      <c r="X15" s="38"/>
      <c r="Y15" s="38"/>
      <c r="Z15" s="38"/>
      <c r="AA15" s="38"/>
      <c r="AB15" s="38"/>
      <c r="AC15" s="38"/>
      <c r="AD15" s="39"/>
      <c r="AE15" s="40"/>
      <c r="AF15" s="38"/>
      <c r="AG15" s="38"/>
      <c r="AH15" s="41"/>
      <c r="AI15" s="42">
        <f>ROUND(IF(G15="",0,#REF!/G15),-1)</f>
        <v>0</v>
      </c>
      <c r="AJ15" s="42" t="b">
        <f t="shared" si="0"/>
        <v>1</v>
      </c>
      <c r="AK15" s="42">
        <f t="shared" si="1"/>
        <v>0</v>
      </c>
      <c r="AL15" s="42" t="e">
        <f>#REF!-AE15</f>
        <v>#REF!</v>
      </c>
      <c r="AM15" s="43">
        <f t="shared" si="2"/>
        <v>0</v>
      </c>
      <c r="AN15" s="42" t="str">
        <f t="shared" si="3"/>
        <v/>
      </c>
      <c r="AO15" s="44"/>
      <c r="AQ15" s="4">
        <f>0.8</f>
        <v>0.8</v>
      </c>
      <c r="AR15" s="4">
        <v>80</v>
      </c>
      <c r="AS15" s="4">
        <v>864</v>
      </c>
      <c r="AU15" s="4">
        <v>691.2</v>
      </c>
      <c r="AV15" s="4">
        <f t="shared" si="4"/>
        <v>230.4</v>
      </c>
    </row>
    <row r="16" s="4" customFormat="1" customHeight="1" spans="1:48">
      <c r="A16" s="36">
        <v>11</v>
      </c>
      <c r="B16" s="36"/>
      <c r="C16" s="2"/>
      <c r="D16" s="2" t="s">
        <v>225</v>
      </c>
      <c r="E16" s="2"/>
      <c r="F16" s="2" t="s">
        <v>226</v>
      </c>
      <c r="G16" s="2"/>
      <c r="H16" s="36" t="s">
        <v>205</v>
      </c>
      <c r="I16" s="36">
        <v>2</v>
      </c>
      <c r="J16" s="36"/>
      <c r="K16" s="36"/>
      <c r="L16" s="36"/>
      <c r="M16" s="36"/>
      <c r="N16" s="36"/>
      <c r="O16" s="36"/>
      <c r="P16" s="36"/>
      <c r="Q16" s="36"/>
      <c r="R16" s="37"/>
      <c r="S16" s="37"/>
      <c r="T16" s="38"/>
      <c r="U16" s="38"/>
      <c r="V16" s="45"/>
      <c r="W16" s="45"/>
      <c r="X16" s="38"/>
      <c r="Y16" s="38"/>
      <c r="Z16" s="38"/>
      <c r="AA16" s="38"/>
      <c r="AB16" s="38"/>
      <c r="AC16" s="38"/>
      <c r="AD16" s="39"/>
      <c r="AE16" s="40"/>
      <c r="AF16" s="38"/>
      <c r="AG16" s="38"/>
      <c r="AH16" s="41"/>
      <c r="AI16" s="42">
        <f>ROUND(IF(G16="",0,#REF!/G16),-1)</f>
        <v>0</v>
      </c>
      <c r="AJ16" s="42" t="b">
        <f t="shared" si="0"/>
        <v>1</v>
      </c>
      <c r="AK16" s="42">
        <f t="shared" si="1"/>
        <v>0</v>
      </c>
      <c r="AL16" s="42" t="e">
        <f>#REF!-AE16</f>
        <v>#REF!</v>
      </c>
      <c r="AM16" s="43">
        <f t="shared" si="2"/>
        <v>0</v>
      </c>
      <c r="AN16" s="42" t="str">
        <f t="shared" si="3"/>
        <v/>
      </c>
      <c r="AO16" s="44"/>
      <c r="AQ16" s="4">
        <v>0.6</v>
      </c>
      <c r="AR16" s="4">
        <v>80</v>
      </c>
      <c r="AS16" s="4">
        <v>640</v>
      </c>
      <c r="AU16" s="4">
        <v>384</v>
      </c>
      <c r="AV16" s="4">
        <f t="shared" si="4"/>
        <v>192</v>
      </c>
    </row>
    <row r="17" s="4" customFormat="1" customHeight="1" spans="1:48">
      <c r="A17" s="36">
        <v>12</v>
      </c>
      <c r="B17" s="36"/>
      <c r="C17" s="2"/>
      <c r="D17" s="2" t="s">
        <v>227</v>
      </c>
      <c r="E17" s="2"/>
      <c r="F17" s="2" t="s">
        <v>228</v>
      </c>
      <c r="G17" s="2"/>
      <c r="H17" s="36" t="s">
        <v>205</v>
      </c>
      <c r="I17" s="36">
        <v>1</v>
      </c>
      <c r="J17" s="36"/>
      <c r="K17" s="36"/>
      <c r="L17" s="36"/>
      <c r="M17" s="36"/>
      <c r="N17" s="36"/>
      <c r="O17" s="36"/>
      <c r="P17" s="36"/>
      <c r="Q17" s="36"/>
      <c r="R17" s="37"/>
      <c r="S17" s="37"/>
      <c r="T17" s="38"/>
      <c r="U17" s="38"/>
      <c r="V17" s="45"/>
      <c r="W17" s="45"/>
      <c r="X17" s="38"/>
      <c r="Y17" s="38"/>
      <c r="Z17" s="38"/>
      <c r="AA17" s="38"/>
      <c r="AB17" s="38"/>
      <c r="AC17" s="38"/>
      <c r="AD17" s="39"/>
      <c r="AE17" s="40"/>
      <c r="AF17" s="38"/>
      <c r="AG17" s="38"/>
      <c r="AH17" s="41"/>
      <c r="AI17" s="42">
        <f>ROUND(IF(G17="",0,#REF!/G17),-1)</f>
        <v>0</v>
      </c>
      <c r="AJ17" s="42" t="b">
        <f t="shared" si="0"/>
        <v>1</v>
      </c>
      <c r="AK17" s="42">
        <f t="shared" si="1"/>
        <v>0</v>
      </c>
      <c r="AL17" s="42" t="e">
        <f>#REF!-AE17</f>
        <v>#REF!</v>
      </c>
      <c r="AM17" s="43">
        <f t="shared" si="2"/>
        <v>0</v>
      </c>
      <c r="AN17" s="42" t="str">
        <f t="shared" si="3"/>
        <v/>
      </c>
      <c r="AO17" s="44"/>
      <c r="AQ17" s="4">
        <f>1.2*999</f>
        <v>1198.8</v>
      </c>
      <c r="AR17" s="4">
        <v>999</v>
      </c>
      <c r="AS17" s="4">
        <v>999</v>
      </c>
      <c r="AU17" s="4">
        <v>1198.8</v>
      </c>
      <c r="AV17" s="4">
        <f t="shared" si="4"/>
        <v>1198.8</v>
      </c>
    </row>
    <row r="18" s="4" customFormat="1" customHeight="1" spans="1:48">
      <c r="A18" s="36">
        <v>13</v>
      </c>
      <c r="B18" s="36"/>
      <c r="C18" s="2"/>
      <c r="D18" s="2" t="s">
        <v>229</v>
      </c>
      <c r="E18" s="2"/>
      <c r="F18" s="2" t="s">
        <v>230</v>
      </c>
      <c r="G18" s="2"/>
      <c r="H18" s="36" t="s">
        <v>205</v>
      </c>
      <c r="I18" s="36">
        <v>2</v>
      </c>
      <c r="J18" s="36"/>
      <c r="K18" s="36"/>
      <c r="L18" s="36"/>
      <c r="M18" s="36"/>
      <c r="N18" s="36"/>
      <c r="O18" s="36"/>
      <c r="P18" s="36"/>
      <c r="Q18" s="36"/>
      <c r="R18" s="37"/>
      <c r="S18" s="37"/>
      <c r="T18" s="38"/>
      <c r="U18" s="38"/>
      <c r="V18" s="45"/>
      <c r="W18" s="45"/>
      <c r="X18" s="38"/>
      <c r="Y18" s="38"/>
      <c r="Z18" s="38"/>
      <c r="AA18" s="38"/>
      <c r="AB18" s="38"/>
      <c r="AC18" s="38"/>
      <c r="AD18" s="39"/>
      <c r="AE18" s="40"/>
      <c r="AF18" s="38"/>
      <c r="AG18" s="38"/>
      <c r="AH18" s="41"/>
      <c r="AI18" s="42">
        <f>ROUND(IF(G18="",0,#REF!/G18),-1)</f>
        <v>0</v>
      </c>
      <c r="AJ18" s="42" t="b">
        <f t="shared" si="0"/>
        <v>1</v>
      </c>
      <c r="AK18" s="42">
        <f t="shared" si="1"/>
        <v>0</v>
      </c>
      <c r="AL18" s="42" t="e">
        <f>#REF!-AE18</f>
        <v>#REF!</v>
      </c>
      <c r="AM18" s="43">
        <f t="shared" si="2"/>
        <v>0</v>
      </c>
      <c r="AN18" s="42" t="str">
        <f t="shared" si="3"/>
        <v/>
      </c>
      <c r="AO18" s="44"/>
      <c r="AQ18" s="4">
        <f>0.8</f>
        <v>0.8</v>
      </c>
      <c r="AR18" s="4">
        <v>80</v>
      </c>
      <c r="AS18" s="4">
        <v>1200</v>
      </c>
      <c r="AU18" s="4">
        <v>960</v>
      </c>
      <c r="AV18" s="4">
        <f t="shared" si="4"/>
        <v>480</v>
      </c>
    </row>
    <row r="19" s="4" customFormat="1" customHeight="1" spans="1:48">
      <c r="A19" s="36">
        <v>14</v>
      </c>
      <c r="B19" s="36"/>
      <c r="C19" s="2"/>
      <c r="D19" s="2" t="s">
        <v>231</v>
      </c>
      <c r="E19" s="2"/>
      <c r="F19" s="2" t="s">
        <v>232</v>
      </c>
      <c r="G19" s="2"/>
      <c r="H19" s="36" t="s">
        <v>205</v>
      </c>
      <c r="I19" s="36">
        <v>1</v>
      </c>
      <c r="J19" s="36"/>
      <c r="K19" s="36"/>
      <c r="L19" s="36"/>
      <c r="M19" s="36"/>
      <c r="N19" s="36"/>
      <c r="O19" s="36"/>
      <c r="P19" s="36"/>
      <c r="Q19" s="36"/>
      <c r="R19" s="37"/>
      <c r="S19" s="37"/>
      <c r="T19" s="38"/>
      <c r="U19" s="38"/>
      <c r="V19" s="45"/>
      <c r="W19" s="45"/>
      <c r="X19" s="38"/>
      <c r="Y19" s="38"/>
      <c r="Z19" s="38"/>
      <c r="AA19" s="38"/>
      <c r="AB19" s="38"/>
      <c r="AC19" s="38"/>
      <c r="AD19" s="39"/>
      <c r="AE19" s="40"/>
      <c r="AF19" s="38"/>
      <c r="AG19" s="38"/>
      <c r="AH19" s="41"/>
      <c r="AI19" s="42">
        <f>ROUND(IF(G19="",0,#REF!/G19),-1)</f>
        <v>0</v>
      </c>
      <c r="AJ19" s="42" t="b">
        <f t="shared" si="0"/>
        <v>1</v>
      </c>
      <c r="AK19" s="42">
        <f t="shared" si="1"/>
        <v>0</v>
      </c>
      <c r="AL19" s="42" t="e">
        <f>#REF!-AE19</f>
        <v>#REF!</v>
      </c>
      <c r="AM19" s="43">
        <f t="shared" si="2"/>
        <v>0</v>
      </c>
      <c r="AN19" s="42" t="str">
        <f t="shared" si="3"/>
        <v/>
      </c>
      <c r="AO19" s="44"/>
      <c r="AQ19" s="4">
        <f>0.6*888</f>
        <v>532.8</v>
      </c>
      <c r="AR19" s="4">
        <v>888</v>
      </c>
      <c r="AS19" s="4">
        <v>888</v>
      </c>
      <c r="AU19" s="4">
        <v>532.8</v>
      </c>
      <c r="AV19" s="4">
        <f t="shared" si="4"/>
        <v>532.8</v>
      </c>
    </row>
    <row r="20" s="4" customFormat="1" customHeight="1" spans="1:48">
      <c r="A20" s="36">
        <v>15</v>
      </c>
      <c r="B20" s="36"/>
      <c r="C20" s="2"/>
      <c r="D20" s="2" t="s">
        <v>233</v>
      </c>
      <c r="E20" s="2"/>
      <c r="F20" s="2" t="s">
        <v>234</v>
      </c>
      <c r="G20" s="2"/>
      <c r="H20" s="36" t="s">
        <v>205</v>
      </c>
      <c r="I20" s="36">
        <v>1</v>
      </c>
      <c r="J20" s="36"/>
      <c r="K20" s="36"/>
      <c r="L20" s="36"/>
      <c r="M20" s="36"/>
      <c r="N20" s="36"/>
      <c r="O20" s="36"/>
      <c r="P20" s="36"/>
      <c r="Q20" s="36"/>
      <c r="R20" s="37"/>
      <c r="S20" s="37"/>
      <c r="T20" s="38"/>
      <c r="U20" s="38"/>
      <c r="V20" s="45"/>
      <c r="W20" s="45"/>
      <c r="X20" s="38"/>
      <c r="Y20" s="38"/>
      <c r="Z20" s="38"/>
      <c r="AA20" s="38"/>
      <c r="AB20" s="38"/>
      <c r="AC20" s="38"/>
      <c r="AD20" s="39"/>
      <c r="AE20" s="40"/>
      <c r="AF20" s="38"/>
      <c r="AG20" s="38"/>
      <c r="AH20" s="41"/>
      <c r="AI20" s="42">
        <f>ROUND(IF(G20="",0,#REF!/G20),-1)</f>
        <v>0</v>
      </c>
      <c r="AJ20" s="42" t="b">
        <f t="shared" si="0"/>
        <v>1</v>
      </c>
      <c r="AK20" s="42">
        <f t="shared" si="1"/>
        <v>0</v>
      </c>
      <c r="AL20" s="42" t="e">
        <f>#REF!-AE20</f>
        <v>#REF!</v>
      </c>
      <c r="AM20" s="43">
        <f t="shared" si="2"/>
        <v>0</v>
      </c>
      <c r="AN20" s="42" t="str">
        <f t="shared" si="3"/>
        <v/>
      </c>
      <c r="AQ20" s="4">
        <f>1.2</f>
        <v>1.2</v>
      </c>
      <c r="AR20" s="4">
        <v>100</v>
      </c>
      <c r="AS20" s="4">
        <v>100</v>
      </c>
      <c r="AU20" s="4">
        <v>120</v>
      </c>
      <c r="AV20" s="4">
        <f t="shared" si="4"/>
        <v>120</v>
      </c>
    </row>
    <row r="21" s="4" customFormat="1" customHeight="1" spans="1:48">
      <c r="A21" s="36">
        <v>16</v>
      </c>
      <c r="B21" s="36"/>
      <c r="C21" s="2"/>
      <c r="D21" s="2" t="s">
        <v>235</v>
      </c>
      <c r="E21" s="2"/>
      <c r="F21" s="2" t="s">
        <v>236</v>
      </c>
      <c r="G21" s="2"/>
      <c r="H21" s="36" t="s">
        <v>205</v>
      </c>
      <c r="I21" s="36">
        <v>1</v>
      </c>
      <c r="J21" s="36"/>
      <c r="K21" s="36"/>
      <c r="L21" s="36"/>
      <c r="M21" s="36"/>
      <c r="N21" s="36"/>
      <c r="O21" s="36"/>
      <c r="P21" s="36"/>
      <c r="Q21" s="36"/>
      <c r="R21" s="37"/>
      <c r="S21" s="37"/>
      <c r="T21" s="38"/>
      <c r="U21" s="38"/>
      <c r="V21" s="45"/>
      <c r="W21" s="45"/>
      <c r="X21" s="38"/>
      <c r="Y21" s="38"/>
      <c r="Z21" s="38"/>
      <c r="AA21" s="38"/>
      <c r="AB21" s="38"/>
      <c r="AC21" s="38"/>
      <c r="AD21" s="39"/>
      <c r="AE21" s="40"/>
      <c r="AF21" s="38"/>
      <c r="AG21" s="38"/>
      <c r="AH21" s="41"/>
      <c r="AI21" s="42">
        <f>ROUND(IF(G21="",0,#REF!/G21),-1)</f>
        <v>0</v>
      </c>
      <c r="AJ21" s="42" t="b">
        <f t="shared" si="0"/>
        <v>1</v>
      </c>
      <c r="AK21" s="42">
        <f t="shared" si="1"/>
        <v>0</v>
      </c>
      <c r="AL21" s="42" t="e">
        <f>#REF!-AE21</f>
        <v>#REF!</v>
      </c>
      <c r="AM21" s="43">
        <f t="shared" si="2"/>
        <v>0</v>
      </c>
      <c r="AN21" s="42" t="str">
        <f t="shared" si="3"/>
        <v/>
      </c>
      <c r="AQ21" s="4">
        <f>0.6</f>
        <v>0.6</v>
      </c>
      <c r="AR21" s="4">
        <v>80</v>
      </c>
      <c r="AS21" s="4">
        <v>1200</v>
      </c>
      <c r="AU21" s="4">
        <v>720</v>
      </c>
      <c r="AV21" s="4">
        <f t="shared" si="4"/>
        <v>720</v>
      </c>
    </row>
    <row r="22" s="4" customFormat="1" customHeight="1" spans="1:48">
      <c r="A22" s="36">
        <v>17</v>
      </c>
      <c r="B22" s="36"/>
      <c r="C22" s="2"/>
      <c r="D22" s="2" t="s">
        <v>237</v>
      </c>
      <c r="E22" s="2"/>
      <c r="F22" s="2" t="s">
        <v>238</v>
      </c>
      <c r="G22" s="2"/>
      <c r="H22" s="36" t="s">
        <v>205</v>
      </c>
      <c r="I22" s="36">
        <v>1</v>
      </c>
      <c r="J22" s="36"/>
      <c r="K22" s="36"/>
      <c r="L22" s="36"/>
      <c r="M22" s="36"/>
      <c r="N22" s="36"/>
      <c r="O22" s="36"/>
      <c r="P22" s="36"/>
      <c r="Q22" s="36"/>
      <c r="R22" s="37"/>
      <c r="S22" s="37"/>
      <c r="T22" s="38"/>
      <c r="U22" s="38"/>
      <c r="V22" s="45"/>
      <c r="W22" s="45"/>
      <c r="X22" s="38"/>
      <c r="Y22" s="38"/>
      <c r="Z22" s="38"/>
      <c r="AA22" s="38"/>
      <c r="AB22" s="38"/>
      <c r="AC22" s="38"/>
      <c r="AD22" s="39"/>
      <c r="AE22" s="40"/>
      <c r="AF22" s="38"/>
      <c r="AG22" s="38"/>
      <c r="AH22" s="41"/>
      <c r="AI22" s="42">
        <f>ROUND(IF(G22="",0,#REF!/G22),-1)</f>
        <v>0</v>
      </c>
      <c r="AJ22" s="42" t="b">
        <f t="shared" si="0"/>
        <v>1</v>
      </c>
      <c r="AK22" s="42">
        <f t="shared" si="1"/>
        <v>0</v>
      </c>
      <c r="AL22" s="42" t="e">
        <f>#REF!-AE22</f>
        <v>#REF!</v>
      </c>
      <c r="AM22" s="43">
        <f t="shared" si="2"/>
        <v>0</v>
      </c>
      <c r="AN22" s="42" t="str">
        <f t="shared" si="3"/>
        <v/>
      </c>
      <c r="AQ22" s="4">
        <f>0.5*1188</f>
        <v>594</v>
      </c>
      <c r="AR22" s="4">
        <v>108</v>
      </c>
      <c r="AS22" s="4">
        <v>1188</v>
      </c>
      <c r="AU22" s="4">
        <v>594</v>
      </c>
      <c r="AV22" s="4">
        <f t="shared" si="4"/>
        <v>594</v>
      </c>
    </row>
    <row r="23" s="4" customFormat="1" customHeight="1" spans="1:48">
      <c r="A23" s="36">
        <v>18</v>
      </c>
      <c r="B23" s="36"/>
      <c r="C23" s="2"/>
      <c r="D23" s="2" t="s">
        <v>239</v>
      </c>
      <c r="E23" s="2"/>
      <c r="F23" s="2" t="s">
        <v>240</v>
      </c>
      <c r="G23" s="2"/>
      <c r="H23" s="36" t="s">
        <v>205</v>
      </c>
      <c r="I23" s="36">
        <v>1</v>
      </c>
      <c r="J23" s="36"/>
      <c r="K23" s="36"/>
      <c r="L23" s="36"/>
      <c r="M23" s="36"/>
      <c r="N23" s="36"/>
      <c r="O23" s="36"/>
      <c r="P23" s="36"/>
      <c r="Q23" s="36"/>
      <c r="R23" s="37"/>
      <c r="S23" s="37"/>
      <c r="T23" s="38"/>
      <c r="U23" s="45"/>
      <c r="V23" s="45"/>
      <c r="W23" s="45"/>
      <c r="X23" s="45"/>
      <c r="Y23" s="45"/>
      <c r="Z23" s="45"/>
      <c r="AA23" s="45"/>
      <c r="AB23" s="45"/>
      <c r="AC23" s="45"/>
      <c r="AD23" s="39"/>
      <c r="AE23" s="40"/>
      <c r="AF23" s="38"/>
      <c r="AG23" s="38"/>
      <c r="AH23" s="41"/>
      <c r="AI23" s="42">
        <f>ROUND(IF(G23="",0,#REF!/G23),-1)</f>
        <v>0</v>
      </c>
      <c r="AJ23" s="42" t="b">
        <f t="shared" si="0"/>
        <v>1</v>
      </c>
      <c r="AK23" s="42">
        <f t="shared" si="1"/>
        <v>0</v>
      </c>
      <c r="AL23" s="42" t="e">
        <f>#REF!-AE23</f>
        <v>#REF!</v>
      </c>
      <c r="AM23" s="43">
        <f t="shared" si="2"/>
        <v>0</v>
      </c>
      <c r="AN23" s="42" t="str">
        <f t="shared" si="3"/>
        <v/>
      </c>
      <c r="AQ23" s="4">
        <f>0.6</f>
        <v>0.6</v>
      </c>
      <c r="AR23" s="4">
        <v>88</v>
      </c>
      <c r="AS23" s="4">
        <v>2992</v>
      </c>
      <c r="AU23" s="4">
        <v>1795.2</v>
      </c>
      <c r="AV23" s="4">
        <f t="shared" si="4"/>
        <v>1795.2</v>
      </c>
    </row>
    <row r="24" s="4" customFormat="1" customHeight="1" spans="1:48">
      <c r="A24" s="36">
        <v>19</v>
      </c>
      <c r="B24" s="36"/>
      <c r="C24" s="2"/>
      <c r="D24" s="2" t="s">
        <v>239</v>
      </c>
      <c r="E24" s="2"/>
      <c r="F24" s="2" t="s">
        <v>241</v>
      </c>
      <c r="G24" s="2"/>
      <c r="H24" s="36" t="s">
        <v>205</v>
      </c>
      <c r="I24" s="36">
        <v>1</v>
      </c>
      <c r="J24" s="36"/>
      <c r="K24" s="36"/>
      <c r="L24" s="36"/>
      <c r="M24" s="36"/>
      <c r="N24" s="36"/>
      <c r="O24" s="36"/>
      <c r="P24" s="36"/>
      <c r="Q24" s="36"/>
      <c r="R24" s="37"/>
      <c r="S24" s="37"/>
      <c r="T24" s="38"/>
      <c r="U24" s="45"/>
      <c r="V24" s="45"/>
      <c r="W24" s="45"/>
      <c r="X24" s="45"/>
      <c r="Y24" s="45"/>
      <c r="Z24" s="45"/>
      <c r="AA24" s="45"/>
      <c r="AB24" s="45"/>
      <c r="AC24" s="45"/>
      <c r="AD24" s="39"/>
      <c r="AE24" s="40"/>
      <c r="AF24" s="38"/>
      <c r="AG24" s="38"/>
      <c r="AH24" s="41"/>
      <c r="AI24" s="42">
        <f>ROUND(IF(G24="",0,#REF!/G24),-1)</f>
        <v>0</v>
      </c>
      <c r="AJ24" s="42" t="b">
        <f t="shared" si="0"/>
        <v>1</v>
      </c>
      <c r="AK24" s="42">
        <f t="shared" si="1"/>
        <v>0</v>
      </c>
      <c r="AL24" s="42" t="e">
        <f>#REF!-AE24</f>
        <v>#REF!</v>
      </c>
      <c r="AM24" s="43">
        <f t="shared" si="2"/>
        <v>0</v>
      </c>
      <c r="AN24" s="42" t="str">
        <f t="shared" si="3"/>
        <v/>
      </c>
      <c r="AQ24" s="4">
        <f>0.8</f>
        <v>0.8</v>
      </c>
      <c r="AR24" s="4">
        <v>318</v>
      </c>
      <c r="AS24" s="4">
        <v>2862</v>
      </c>
      <c r="AU24" s="4">
        <v>2289.6</v>
      </c>
      <c r="AV24" s="4">
        <f t="shared" si="4"/>
        <v>2289.6</v>
      </c>
    </row>
    <row r="25" s="4" customFormat="1" customHeight="1" spans="1:48">
      <c r="A25" s="36">
        <v>20</v>
      </c>
      <c r="B25" s="36"/>
      <c r="C25" s="2"/>
      <c r="D25" s="2" t="s">
        <v>242</v>
      </c>
      <c r="E25" s="2"/>
      <c r="F25" s="2" t="s">
        <v>243</v>
      </c>
      <c r="G25" s="2"/>
      <c r="H25" s="36" t="s">
        <v>205</v>
      </c>
      <c r="I25" s="36">
        <v>2</v>
      </c>
      <c r="J25" s="36"/>
      <c r="K25" s="36"/>
      <c r="L25" s="36"/>
      <c r="M25" s="36"/>
      <c r="N25" s="36"/>
      <c r="O25" s="36"/>
      <c r="P25" s="36"/>
      <c r="Q25" s="36"/>
      <c r="R25" s="37"/>
      <c r="S25" s="37"/>
      <c r="T25" s="38"/>
      <c r="U25" s="45"/>
      <c r="V25" s="45"/>
      <c r="W25" s="45"/>
      <c r="X25" s="45"/>
      <c r="Y25" s="45"/>
      <c r="Z25" s="45"/>
      <c r="AA25" s="45"/>
      <c r="AB25" s="45"/>
      <c r="AC25" s="45"/>
      <c r="AD25" s="39"/>
      <c r="AE25" s="40"/>
      <c r="AF25" s="38"/>
      <c r="AG25" s="38"/>
      <c r="AH25" s="41"/>
      <c r="AI25" s="42"/>
      <c r="AJ25" s="42"/>
      <c r="AK25" s="42"/>
      <c r="AL25" s="42"/>
      <c r="AM25" s="43"/>
      <c r="AN25" s="42"/>
      <c r="AQ25" s="4">
        <f>0.8</f>
        <v>0.8</v>
      </c>
      <c r="AR25" s="4">
        <v>100</v>
      </c>
      <c r="AS25" s="4">
        <v>400</v>
      </c>
      <c r="AU25" s="4">
        <v>320</v>
      </c>
      <c r="AV25" s="4">
        <f t="shared" si="4"/>
        <v>160</v>
      </c>
    </row>
    <row r="26" s="4" customFormat="1" customHeight="1" spans="1:48">
      <c r="A26" s="36">
        <v>21</v>
      </c>
      <c r="B26" s="36"/>
      <c r="C26" s="2"/>
      <c r="D26" s="2" t="s">
        <v>244</v>
      </c>
      <c r="E26" s="2"/>
      <c r="F26" s="2" t="s">
        <v>245</v>
      </c>
      <c r="G26" s="2"/>
      <c r="H26" s="36" t="s">
        <v>205</v>
      </c>
      <c r="I26" s="36">
        <v>1</v>
      </c>
      <c r="J26" s="36"/>
      <c r="K26" s="36"/>
      <c r="L26" s="36"/>
      <c r="M26" s="36"/>
      <c r="N26" s="36"/>
      <c r="O26" s="36"/>
      <c r="P26" s="36"/>
      <c r="Q26" s="36"/>
      <c r="R26" s="37"/>
      <c r="S26" s="37"/>
      <c r="T26" s="38"/>
      <c r="U26" s="45"/>
      <c r="V26" s="45"/>
      <c r="W26" s="45"/>
      <c r="X26" s="45"/>
      <c r="Y26" s="45"/>
      <c r="Z26" s="45"/>
      <c r="AA26" s="45"/>
      <c r="AB26" s="45"/>
      <c r="AC26" s="45"/>
      <c r="AD26" s="39"/>
      <c r="AE26" s="40"/>
      <c r="AF26" s="38"/>
      <c r="AG26" s="38"/>
      <c r="AH26" s="41"/>
      <c r="AI26" s="42"/>
      <c r="AJ26" s="42"/>
      <c r="AK26" s="42"/>
      <c r="AL26" s="42"/>
      <c r="AM26" s="43"/>
      <c r="AN26" s="42"/>
      <c r="AQ26" s="4">
        <f>0.8*280</f>
        <v>224</v>
      </c>
      <c r="AR26" s="4">
        <v>35</v>
      </c>
      <c r="AS26" s="4">
        <v>280</v>
      </c>
      <c r="AU26" s="4">
        <v>224</v>
      </c>
      <c r="AV26" s="4">
        <f t="shared" si="4"/>
        <v>224</v>
      </c>
    </row>
    <row r="27" s="4" customFormat="1" customHeight="1" spans="1:48">
      <c r="A27" s="36">
        <v>22</v>
      </c>
      <c r="B27" s="36"/>
      <c r="C27" s="2"/>
      <c r="D27" s="2" t="s">
        <v>246</v>
      </c>
      <c r="E27" s="2"/>
      <c r="F27" s="2" t="s">
        <v>247</v>
      </c>
      <c r="G27" s="2"/>
      <c r="H27" s="36" t="s">
        <v>205</v>
      </c>
      <c r="I27" s="36">
        <v>3</v>
      </c>
      <c r="J27" s="36"/>
      <c r="K27" s="36"/>
      <c r="L27" s="36"/>
      <c r="M27" s="36"/>
      <c r="N27" s="36"/>
      <c r="O27" s="36"/>
      <c r="P27" s="36"/>
      <c r="Q27" s="36"/>
      <c r="R27" s="37"/>
      <c r="S27" s="37"/>
      <c r="T27" s="38"/>
      <c r="U27" s="45"/>
      <c r="V27" s="45"/>
      <c r="W27" s="45"/>
      <c r="X27" s="45"/>
      <c r="Y27" s="45"/>
      <c r="Z27" s="45"/>
      <c r="AA27" s="45"/>
      <c r="AB27" s="45"/>
      <c r="AC27" s="45"/>
      <c r="AD27" s="39"/>
      <c r="AE27" s="40"/>
      <c r="AF27" s="38"/>
      <c r="AG27" s="38"/>
      <c r="AH27" s="41"/>
      <c r="AI27" s="42"/>
      <c r="AJ27" s="42"/>
      <c r="AK27" s="42"/>
      <c r="AL27" s="42"/>
      <c r="AM27" s="43"/>
      <c r="AN27" s="42"/>
      <c r="AQ27" s="4">
        <f>0.6</f>
        <v>0.6</v>
      </c>
      <c r="AR27" s="4">
        <v>80</v>
      </c>
      <c r="AS27" s="4">
        <v>720</v>
      </c>
      <c r="AU27" s="4">
        <v>432</v>
      </c>
      <c r="AV27" s="4">
        <f t="shared" si="4"/>
        <v>144</v>
      </c>
    </row>
    <row r="28" s="4" customFormat="1" customHeight="1" spans="1:48">
      <c r="A28" s="36">
        <v>23</v>
      </c>
      <c r="B28" s="36"/>
      <c r="C28" s="2"/>
      <c r="D28" s="2" t="s">
        <v>248</v>
      </c>
      <c r="E28" s="2"/>
      <c r="F28" s="2" t="s">
        <v>249</v>
      </c>
      <c r="G28" s="2"/>
      <c r="H28" s="36" t="s">
        <v>205</v>
      </c>
      <c r="I28" s="36">
        <v>1</v>
      </c>
      <c r="J28" s="36"/>
      <c r="K28" s="36"/>
      <c r="L28" s="36"/>
      <c r="M28" s="36"/>
      <c r="N28" s="36"/>
      <c r="O28" s="36"/>
      <c r="P28" s="36"/>
      <c r="Q28" s="36"/>
      <c r="R28" s="37"/>
      <c r="S28" s="37"/>
      <c r="T28" s="38"/>
      <c r="U28" s="45"/>
      <c r="V28" s="45"/>
      <c r="W28" s="45"/>
      <c r="X28" s="45"/>
      <c r="Y28" s="45"/>
      <c r="Z28" s="45"/>
      <c r="AA28" s="45"/>
      <c r="AB28" s="45"/>
      <c r="AC28" s="45"/>
      <c r="AD28" s="39"/>
      <c r="AE28" s="40"/>
      <c r="AF28" s="38"/>
      <c r="AG28" s="38"/>
      <c r="AH28" s="41"/>
      <c r="AI28" s="42"/>
      <c r="AJ28" s="42"/>
      <c r="AK28" s="42"/>
      <c r="AL28" s="42"/>
      <c r="AM28" s="43"/>
      <c r="AN28" s="42"/>
      <c r="AQ28" s="4">
        <f>0.8*840</f>
        <v>672</v>
      </c>
      <c r="AR28" s="4">
        <v>21</v>
      </c>
      <c r="AS28" s="4">
        <v>840</v>
      </c>
      <c r="AU28" s="4">
        <v>672</v>
      </c>
      <c r="AV28" s="4">
        <f t="shared" si="4"/>
        <v>672</v>
      </c>
    </row>
    <row r="29" s="4" customFormat="1" customHeight="1" spans="1:48">
      <c r="A29" s="36">
        <v>24</v>
      </c>
      <c r="B29" s="36"/>
      <c r="C29" s="2"/>
      <c r="D29" s="2" t="s">
        <v>250</v>
      </c>
      <c r="E29" s="2"/>
      <c r="F29" s="2" t="s">
        <v>251</v>
      </c>
      <c r="G29" s="2"/>
      <c r="H29" s="36" t="s">
        <v>205</v>
      </c>
      <c r="I29" s="36">
        <v>2</v>
      </c>
      <c r="J29" s="36"/>
      <c r="K29" s="36"/>
      <c r="L29" s="36"/>
      <c r="M29" s="36"/>
      <c r="N29" s="36"/>
      <c r="O29" s="36"/>
      <c r="P29" s="36"/>
      <c r="Q29" s="36"/>
      <c r="R29" s="37"/>
      <c r="S29" s="37"/>
      <c r="T29" s="38"/>
      <c r="U29" s="45"/>
      <c r="V29" s="45"/>
      <c r="W29" s="45"/>
      <c r="X29" s="45"/>
      <c r="Y29" s="45"/>
      <c r="Z29" s="45"/>
      <c r="AA29" s="45"/>
      <c r="AB29" s="45"/>
      <c r="AC29" s="45"/>
      <c r="AD29" s="39"/>
      <c r="AE29" s="40"/>
      <c r="AF29" s="38"/>
      <c r="AG29" s="38"/>
      <c r="AH29" s="41"/>
      <c r="AI29" s="42"/>
      <c r="AJ29" s="42"/>
      <c r="AK29" s="42"/>
      <c r="AL29" s="42"/>
      <c r="AM29" s="43"/>
      <c r="AN29" s="42"/>
      <c r="AQ29" s="4">
        <f>0.6*120</f>
        <v>72</v>
      </c>
      <c r="AR29" s="4">
        <v>100</v>
      </c>
      <c r="AS29" s="4">
        <v>120</v>
      </c>
      <c r="AU29" s="4">
        <v>72</v>
      </c>
      <c r="AV29" s="4">
        <f t="shared" si="4"/>
        <v>36</v>
      </c>
    </row>
    <row r="30" s="4" customFormat="1" customHeight="1" spans="1:48">
      <c r="A30" s="36">
        <v>25</v>
      </c>
      <c r="B30" s="36"/>
      <c r="C30" s="2"/>
      <c r="D30" s="2" t="s">
        <v>252</v>
      </c>
      <c r="E30" s="2" t="s">
        <v>253</v>
      </c>
      <c r="F30" s="2" t="s">
        <v>254</v>
      </c>
      <c r="G30" s="2"/>
      <c r="H30" s="36" t="s">
        <v>205</v>
      </c>
      <c r="I30" s="36">
        <v>1</v>
      </c>
      <c r="J30" s="36"/>
      <c r="K30" s="36"/>
      <c r="L30" s="36"/>
      <c r="M30" s="36"/>
      <c r="N30" s="36"/>
      <c r="O30" s="36"/>
      <c r="P30" s="36"/>
      <c r="Q30" s="36"/>
      <c r="R30" s="37"/>
      <c r="S30" s="37"/>
      <c r="T30" s="38"/>
      <c r="U30" s="45"/>
      <c r="V30" s="45"/>
      <c r="W30" s="45"/>
      <c r="X30" s="45"/>
      <c r="Y30" s="45"/>
      <c r="Z30" s="45"/>
      <c r="AA30" s="45"/>
      <c r="AB30" s="45"/>
      <c r="AC30" s="45"/>
      <c r="AD30" s="39"/>
      <c r="AE30" s="40"/>
      <c r="AF30" s="38"/>
      <c r="AG30" s="38"/>
      <c r="AH30" s="41"/>
      <c r="AI30" s="42"/>
      <c r="AJ30" s="42"/>
      <c r="AK30" s="42"/>
      <c r="AL30" s="42"/>
      <c r="AM30" s="43"/>
      <c r="AN30" s="42"/>
      <c r="AQ30" s="4">
        <v>260</v>
      </c>
      <c r="AS30" s="4">
        <v>600</v>
      </c>
      <c r="AU30" s="4">
        <v>156000</v>
      </c>
      <c r="AV30" s="4">
        <f t="shared" si="4"/>
        <v>156000</v>
      </c>
    </row>
    <row r="31" s="4" customFormat="1" customHeight="1" spans="1:48">
      <c r="A31" s="36">
        <v>26</v>
      </c>
      <c r="B31" s="36"/>
      <c r="C31" s="2"/>
      <c r="D31" s="2" t="s">
        <v>255</v>
      </c>
      <c r="E31" s="2"/>
      <c r="F31" s="2" t="s">
        <v>256</v>
      </c>
      <c r="G31" s="2"/>
      <c r="H31" s="36" t="s">
        <v>205</v>
      </c>
      <c r="I31" s="36">
        <v>1</v>
      </c>
      <c r="J31" s="36"/>
      <c r="K31" s="36"/>
      <c r="L31" s="36"/>
      <c r="M31" s="36"/>
      <c r="N31" s="36"/>
      <c r="O31" s="36"/>
      <c r="P31" s="36"/>
      <c r="Q31" s="36"/>
      <c r="R31" s="37"/>
      <c r="S31" s="37"/>
      <c r="T31" s="38"/>
      <c r="U31" s="45"/>
      <c r="V31" s="45"/>
      <c r="W31" s="45"/>
      <c r="X31" s="45"/>
      <c r="Y31" s="45"/>
      <c r="Z31" s="45"/>
      <c r="AA31" s="45"/>
      <c r="AB31" s="45"/>
      <c r="AC31" s="45"/>
      <c r="AD31" s="39"/>
      <c r="AE31" s="40"/>
      <c r="AF31" s="38"/>
      <c r="AG31" s="38"/>
      <c r="AH31" s="41"/>
      <c r="AI31" s="42"/>
      <c r="AJ31" s="42"/>
      <c r="AK31" s="42"/>
      <c r="AL31" s="42"/>
      <c r="AM31" s="43"/>
      <c r="AN31" s="42"/>
      <c r="AQ31" s="4">
        <f>0.8</f>
        <v>0.8</v>
      </c>
      <c r="AR31" s="4">
        <v>36</v>
      </c>
      <c r="AS31" s="4">
        <v>648</v>
      </c>
      <c r="AU31" s="4">
        <v>518.4</v>
      </c>
      <c r="AV31" s="4">
        <f t="shared" si="4"/>
        <v>518.4</v>
      </c>
    </row>
    <row r="32" s="4" customFormat="1" customHeight="1" spans="1:48">
      <c r="A32" s="36">
        <v>27</v>
      </c>
      <c r="B32" s="36"/>
      <c r="C32" s="2"/>
      <c r="D32" s="2" t="s">
        <v>255</v>
      </c>
      <c r="E32" s="2"/>
      <c r="F32" s="2" t="s">
        <v>257</v>
      </c>
      <c r="G32" s="2"/>
      <c r="H32" s="36" t="s">
        <v>205</v>
      </c>
      <c r="I32" s="36">
        <v>1</v>
      </c>
      <c r="J32" s="36"/>
      <c r="K32" s="36"/>
      <c r="L32" s="36"/>
      <c r="M32" s="36"/>
      <c r="N32" s="36"/>
      <c r="O32" s="36"/>
      <c r="P32" s="36"/>
      <c r="Q32" s="36"/>
      <c r="R32" s="37"/>
      <c r="S32" s="37"/>
      <c r="T32" s="38"/>
      <c r="U32" s="45"/>
      <c r="V32" s="45"/>
      <c r="W32" s="45"/>
      <c r="X32" s="45"/>
      <c r="Y32" s="45"/>
      <c r="Z32" s="45"/>
      <c r="AA32" s="45"/>
      <c r="AB32" s="45"/>
      <c r="AC32" s="45"/>
      <c r="AD32" s="39"/>
      <c r="AE32" s="40"/>
      <c r="AF32" s="38"/>
      <c r="AG32" s="38"/>
      <c r="AH32" s="41"/>
      <c r="AI32" s="42"/>
      <c r="AJ32" s="42"/>
      <c r="AK32" s="42"/>
      <c r="AL32" s="42"/>
      <c r="AM32" s="43"/>
      <c r="AN32" s="42"/>
      <c r="AQ32" s="4">
        <f>0.8</f>
        <v>0.8</v>
      </c>
      <c r="AR32" s="4">
        <v>36</v>
      </c>
      <c r="AS32" s="4">
        <v>612</v>
      </c>
      <c r="AU32" s="4">
        <v>489.6</v>
      </c>
      <c r="AV32" s="4">
        <f t="shared" si="4"/>
        <v>489.6</v>
      </c>
    </row>
    <row r="33" s="4" customFormat="1" customHeight="1" spans="1:48">
      <c r="A33" s="36">
        <v>28</v>
      </c>
      <c r="B33" s="36"/>
      <c r="C33" s="2"/>
      <c r="D33" s="2" t="s">
        <v>255</v>
      </c>
      <c r="E33" s="2"/>
      <c r="F33" s="2" t="s">
        <v>258</v>
      </c>
      <c r="G33" s="2"/>
      <c r="H33" s="36" t="s">
        <v>205</v>
      </c>
      <c r="I33" s="36">
        <v>3</v>
      </c>
      <c r="J33" s="36"/>
      <c r="K33" s="36"/>
      <c r="L33" s="36"/>
      <c r="M33" s="36"/>
      <c r="N33" s="36"/>
      <c r="O33" s="36"/>
      <c r="P33" s="36"/>
      <c r="Q33" s="36"/>
      <c r="R33" s="37"/>
      <c r="S33" s="37"/>
      <c r="T33" s="38"/>
      <c r="U33" s="45"/>
      <c r="V33" s="45"/>
      <c r="W33" s="45"/>
      <c r="X33" s="45"/>
      <c r="Y33" s="45"/>
      <c r="Z33" s="45"/>
      <c r="AA33" s="45"/>
      <c r="AB33" s="45"/>
      <c r="AC33" s="45"/>
      <c r="AD33" s="39"/>
      <c r="AE33" s="40"/>
      <c r="AF33" s="38"/>
      <c r="AG33" s="38"/>
      <c r="AH33" s="41"/>
      <c r="AI33" s="42"/>
      <c r="AJ33" s="42"/>
      <c r="AK33" s="42"/>
      <c r="AL33" s="42"/>
      <c r="AM33" s="43"/>
      <c r="AN33" s="42"/>
      <c r="AQ33" s="4">
        <f>0.6</f>
        <v>0.6</v>
      </c>
      <c r="AR33" s="4">
        <v>80</v>
      </c>
      <c r="AS33" s="4">
        <v>960</v>
      </c>
      <c r="AU33" s="4">
        <v>576</v>
      </c>
      <c r="AV33" s="4">
        <f t="shared" si="4"/>
        <v>192</v>
      </c>
    </row>
    <row r="34" s="4" customFormat="1" customHeight="1" spans="1:48">
      <c r="A34" s="36">
        <v>29</v>
      </c>
      <c r="B34" s="36"/>
      <c r="C34" s="2"/>
      <c r="D34" s="2" t="s">
        <v>259</v>
      </c>
      <c r="E34" s="2"/>
      <c r="F34" s="2" t="s">
        <v>260</v>
      </c>
      <c r="G34" s="2"/>
      <c r="H34" s="36" t="s">
        <v>205</v>
      </c>
      <c r="I34" s="36">
        <v>2</v>
      </c>
      <c r="J34" s="36"/>
      <c r="K34" s="36"/>
      <c r="L34" s="36"/>
      <c r="M34" s="36"/>
      <c r="N34" s="36"/>
      <c r="O34" s="36"/>
      <c r="P34" s="36"/>
      <c r="Q34" s="36"/>
      <c r="R34" s="37"/>
      <c r="S34" s="37"/>
      <c r="T34" s="38"/>
      <c r="U34" s="45"/>
      <c r="V34" s="45"/>
      <c r="W34" s="45"/>
      <c r="X34" s="45"/>
      <c r="Y34" s="45"/>
      <c r="Z34" s="45"/>
      <c r="AA34" s="45"/>
      <c r="AB34" s="45"/>
      <c r="AC34" s="45"/>
      <c r="AD34" s="39"/>
      <c r="AE34" s="40"/>
      <c r="AF34" s="38"/>
      <c r="AG34" s="38"/>
      <c r="AH34" s="41"/>
      <c r="AI34" s="42"/>
      <c r="AJ34" s="42"/>
      <c r="AK34" s="42"/>
      <c r="AL34" s="42"/>
      <c r="AM34" s="43"/>
      <c r="AN34" s="42"/>
      <c r="AQ34" s="4">
        <v>0.6</v>
      </c>
      <c r="AR34" s="4">
        <v>36</v>
      </c>
      <c r="AS34" s="4">
        <v>360</v>
      </c>
      <c r="AU34" s="4">
        <v>216</v>
      </c>
      <c r="AV34" s="4">
        <f t="shared" si="4"/>
        <v>108</v>
      </c>
    </row>
    <row r="35" s="4" customFormat="1" customHeight="1" spans="1:48">
      <c r="A35" s="36">
        <v>30</v>
      </c>
      <c r="B35" s="36"/>
      <c r="C35" s="2"/>
      <c r="D35" s="2" t="s">
        <v>261</v>
      </c>
      <c r="E35" s="2"/>
      <c r="F35" s="2" t="s">
        <v>262</v>
      </c>
      <c r="G35" s="2"/>
      <c r="H35" s="36" t="s">
        <v>205</v>
      </c>
      <c r="I35" s="36">
        <v>2</v>
      </c>
      <c r="J35" s="36"/>
      <c r="K35" s="36"/>
      <c r="L35" s="36"/>
      <c r="M35" s="36"/>
      <c r="N35" s="36"/>
      <c r="O35" s="36"/>
      <c r="P35" s="36"/>
      <c r="Q35" s="36"/>
      <c r="R35" s="37"/>
      <c r="S35" s="37"/>
      <c r="T35" s="38"/>
      <c r="U35" s="45"/>
      <c r="V35" s="45"/>
      <c r="W35" s="45"/>
      <c r="X35" s="45"/>
      <c r="Y35" s="45"/>
      <c r="Z35" s="45"/>
      <c r="AA35" s="45"/>
      <c r="AB35" s="45"/>
      <c r="AC35" s="45"/>
      <c r="AD35" s="39"/>
      <c r="AE35" s="40"/>
      <c r="AF35" s="38"/>
      <c r="AG35" s="38"/>
      <c r="AH35" s="41"/>
      <c r="AI35" s="42"/>
      <c r="AJ35" s="42"/>
      <c r="AK35" s="42"/>
      <c r="AL35" s="42"/>
      <c r="AM35" s="43"/>
      <c r="AN35" s="42"/>
      <c r="AQ35" s="4">
        <f>0.7</f>
        <v>0.7</v>
      </c>
      <c r="AR35" s="4">
        <v>100</v>
      </c>
      <c r="AS35" s="4">
        <v>1180</v>
      </c>
      <c r="AU35" s="4">
        <v>826</v>
      </c>
      <c r="AV35" s="4">
        <f t="shared" si="4"/>
        <v>413</v>
      </c>
    </row>
    <row r="36" s="4" customFormat="1" customHeight="1" spans="1:48">
      <c r="A36" s="36">
        <v>31</v>
      </c>
      <c r="B36" s="36"/>
      <c r="C36" s="2"/>
      <c r="D36" s="2" t="s">
        <v>263</v>
      </c>
      <c r="E36" s="2"/>
      <c r="F36" s="2" t="s">
        <v>264</v>
      </c>
      <c r="G36" s="2"/>
      <c r="H36" s="36" t="s">
        <v>205</v>
      </c>
      <c r="I36" s="36">
        <v>1</v>
      </c>
      <c r="J36" s="36"/>
      <c r="K36" s="36"/>
      <c r="L36" s="36"/>
      <c r="M36" s="36"/>
      <c r="N36" s="36"/>
      <c r="O36" s="36"/>
      <c r="P36" s="36"/>
      <c r="Q36" s="36"/>
      <c r="R36" s="37"/>
      <c r="S36" s="37"/>
      <c r="T36" s="38"/>
      <c r="U36" s="45"/>
      <c r="V36" s="45"/>
      <c r="W36" s="45"/>
      <c r="X36" s="45"/>
      <c r="Y36" s="45"/>
      <c r="Z36" s="45"/>
      <c r="AA36" s="45"/>
      <c r="AB36" s="45"/>
      <c r="AC36" s="45"/>
      <c r="AD36" s="39"/>
      <c r="AE36" s="40"/>
      <c r="AF36" s="38"/>
      <c r="AG36" s="38"/>
      <c r="AH36" s="41"/>
      <c r="AI36" s="42"/>
      <c r="AJ36" s="42"/>
      <c r="AK36" s="42"/>
      <c r="AL36" s="42"/>
      <c r="AM36" s="43"/>
      <c r="AN36" s="42"/>
      <c r="AQ36" s="4">
        <f>0.7</f>
        <v>0.7</v>
      </c>
      <c r="AR36" s="4">
        <v>81</v>
      </c>
      <c r="AS36" s="4">
        <v>1134</v>
      </c>
      <c r="AU36" s="4">
        <v>793.8</v>
      </c>
      <c r="AV36" s="4">
        <f t="shared" si="4"/>
        <v>793.8</v>
      </c>
    </row>
    <row r="37" s="4" customFormat="1" customHeight="1" spans="1:48">
      <c r="A37" s="36">
        <v>32</v>
      </c>
      <c r="B37" s="36"/>
      <c r="C37" s="2"/>
      <c r="D37" s="2" t="s">
        <v>265</v>
      </c>
      <c r="E37" s="2"/>
      <c r="F37" s="2" t="s">
        <v>266</v>
      </c>
      <c r="G37" s="2"/>
      <c r="H37" s="36" t="s">
        <v>205</v>
      </c>
      <c r="I37" s="36">
        <v>1</v>
      </c>
      <c r="J37" s="36"/>
      <c r="K37" s="36"/>
      <c r="L37" s="36"/>
      <c r="M37" s="36"/>
      <c r="N37" s="36"/>
      <c r="O37" s="36"/>
      <c r="P37" s="36"/>
      <c r="Q37" s="36"/>
      <c r="R37" s="37"/>
      <c r="S37" s="37"/>
      <c r="T37" s="38"/>
      <c r="U37" s="45"/>
      <c r="V37" s="45"/>
      <c r="W37" s="45"/>
      <c r="X37" s="45"/>
      <c r="Y37" s="45"/>
      <c r="Z37" s="45"/>
      <c r="AA37" s="45"/>
      <c r="AB37" s="45"/>
      <c r="AC37" s="45"/>
      <c r="AD37" s="39"/>
      <c r="AE37" s="40"/>
      <c r="AF37" s="38"/>
      <c r="AG37" s="38"/>
      <c r="AH37" s="41"/>
      <c r="AI37" s="42"/>
      <c r="AJ37" s="42"/>
      <c r="AK37" s="42"/>
      <c r="AL37" s="42"/>
      <c r="AM37" s="43"/>
      <c r="AN37" s="42"/>
      <c r="AQ37" s="4">
        <f>0.6</f>
        <v>0.6</v>
      </c>
      <c r="AR37" s="4">
        <v>80</v>
      </c>
      <c r="AS37" s="4">
        <v>1200</v>
      </c>
      <c r="AU37" s="4">
        <v>720</v>
      </c>
      <c r="AV37" s="4">
        <f t="shared" si="4"/>
        <v>720</v>
      </c>
    </row>
    <row r="38" s="4" customFormat="1" customHeight="1" spans="1:48">
      <c r="A38" s="36">
        <v>33</v>
      </c>
      <c r="B38" s="36"/>
      <c r="C38" s="2"/>
      <c r="D38" s="2" t="s">
        <v>267</v>
      </c>
      <c r="E38" s="2"/>
      <c r="F38" s="2" t="s">
        <v>228</v>
      </c>
      <c r="G38" s="2"/>
      <c r="H38" s="36" t="s">
        <v>205</v>
      </c>
      <c r="I38" s="36">
        <v>1</v>
      </c>
      <c r="J38" s="36"/>
      <c r="K38" s="36"/>
      <c r="L38" s="36"/>
      <c r="M38" s="36"/>
      <c r="N38" s="36"/>
      <c r="O38" s="36"/>
      <c r="P38" s="36"/>
      <c r="Q38" s="36"/>
      <c r="R38" s="37"/>
      <c r="S38" s="37"/>
      <c r="T38" s="38"/>
      <c r="U38" s="45"/>
      <c r="V38" s="45"/>
      <c r="W38" s="45"/>
      <c r="X38" s="45"/>
      <c r="Y38" s="45"/>
      <c r="Z38" s="45"/>
      <c r="AA38" s="45"/>
      <c r="AB38" s="45"/>
      <c r="AC38" s="45"/>
      <c r="AD38" s="39"/>
      <c r="AE38" s="40"/>
      <c r="AF38" s="38"/>
      <c r="AG38" s="38"/>
      <c r="AH38" s="41"/>
      <c r="AI38" s="42"/>
      <c r="AJ38" s="42"/>
      <c r="AK38" s="42"/>
      <c r="AL38" s="42"/>
      <c r="AM38" s="43"/>
      <c r="AN38" s="42"/>
      <c r="AQ38" s="4">
        <f>0.8*999</f>
        <v>799.2</v>
      </c>
      <c r="AR38" s="4">
        <v>999</v>
      </c>
      <c r="AS38" s="4">
        <v>999</v>
      </c>
      <c r="AU38" s="4">
        <v>799.2</v>
      </c>
      <c r="AV38" s="4">
        <f t="shared" si="4"/>
        <v>799.2</v>
      </c>
    </row>
    <row r="39" s="4" customFormat="1" customHeight="1" spans="1:48">
      <c r="A39" s="36">
        <v>34</v>
      </c>
      <c r="B39" s="36"/>
      <c r="C39" s="2"/>
      <c r="D39" s="2" t="s">
        <v>268</v>
      </c>
      <c r="E39" s="2"/>
      <c r="F39" s="2" t="s">
        <v>269</v>
      </c>
      <c r="G39" s="2"/>
      <c r="H39" s="36" t="s">
        <v>205</v>
      </c>
      <c r="I39" s="36">
        <v>4</v>
      </c>
      <c r="J39" s="36"/>
      <c r="K39" s="36"/>
      <c r="L39" s="36"/>
      <c r="M39" s="36"/>
      <c r="N39" s="36"/>
      <c r="O39" s="36"/>
      <c r="P39" s="36"/>
      <c r="Q39" s="36"/>
      <c r="R39" s="37"/>
      <c r="S39" s="37"/>
      <c r="T39" s="38"/>
      <c r="U39" s="45"/>
      <c r="V39" s="45"/>
      <c r="W39" s="45"/>
      <c r="X39" s="45"/>
      <c r="Y39" s="45"/>
      <c r="Z39" s="45"/>
      <c r="AA39" s="45"/>
      <c r="AB39" s="45"/>
      <c r="AC39" s="45"/>
      <c r="AD39" s="39"/>
      <c r="AE39" s="40"/>
      <c r="AF39" s="38"/>
      <c r="AG39" s="38"/>
      <c r="AH39" s="41"/>
      <c r="AI39" s="42"/>
      <c r="AJ39" s="42"/>
      <c r="AK39" s="42"/>
      <c r="AL39" s="42"/>
      <c r="AM39" s="43"/>
      <c r="AN39" s="42"/>
      <c r="AQ39" s="4">
        <f>0.8</f>
        <v>0.8</v>
      </c>
      <c r="AR39" s="4">
        <v>81</v>
      </c>
      <c r="AS39" s="4">
        <v>648</v>
      </c>
      <c r="AU39" s="4">
        <v>518.4</v>
      </c>
      <c r="AV39" s="4">
        <f t="shared" si="4"/>
        <v>129.6</v>
      </c>
    </row>
    <row r="40" s="4" customFormat="1" customHeight="1" spans="1:48">
      <c r="A40" s="36">
        <v>35</v>
      </c>
      <c r="B40" s="36"/>
      <c r="C40" s="2"/>
      <c r="D40" s="2" t="s">
        <v>270</v>
      </c>
      <c r="E40" s="2"/>
      <c r="F40" s="2" t="s">
        <v>271</v>
      </c>
      <c r="G40" s="2"/>
      <c r="H40" s="36" t="s">
        <v>205</v>
      </c>
      <c r="I40" s="36">
        <v>1</v>
      </c>
      <c r="J40" s="36"/>
      <c r="K40" s="36"/>
      <c r="L40" s="36"/>
      <c r="M40" s="36"/>
      <c r="N40" s="36"/>
      <c r="O40" s="36"/>
      <c r="P40" s="36"/>
      <c r="Q40" s="36"/>
      <c r="R40" s="37"/>
      <c r="S40" s="37"/>
      <c r="T40" s="38"/>
      <c r="U40" s="45"/>
      <c r="V40" s="45"/>
      <c r="W40" s="45"/>
      <c r="X40" s="45"/>
      <c r="Y40" s="45"/>
      <c r="Z40" s="45"/>
      <c r="AA40" s="45"/>
      <c r="AB40" s="45"/>
      <c r="AC40" s="45"/>
      <c r="AD40" s="39"/>
      <c r="AE40" s="40"/>
      <c r="AF40" s="38"/>
      <c r="AG40" s="38"/>
      <c r="AH40" s="41"/>
      <c r="AI40" s="42"/>
      <c r="AJ40" s="42"/>
      <c r="AK40" s="42"/>
      <c r="AL40" s="42"/>
      <c r="AM40" s="43"/>
      <c r="AN40" s="42"/>
      <c r="AQ40" s="4">
        <f>0.8</f>
        <v>0.8</v>
      </c>
      <c r="AR40" s="4">
        <v>100</v>
      </c>
      <c r="AS40" s="4">
        <v>800</v>
      </c>
      <c r="AU40" s="4">
        <v>640</v>
      </c>
      <c r="AV40" s="4">
        <f t="shared" si="4"/>
        <v>640</v>
      </c>
    </row>
    <row r="41" s="4" customFormat="1" customHeight="1" spans="1:48">
      <c r="A41" s="36">
        <v>36</v>
      </c>
      <c r="B41" s="36"/>
      <c r="C41" s="2"/>
      <c r="D41" s="2" t="s">
        <v>272</v>
      </c>
      <c r="E41" s="2"/>
      <c r="F41" s="2" t="s">
        <v>273</v>
      </c>
      <c r="G41" s="2"/>
      <c r="H41" s="36" t="s">
        <v>205</v>
      </c>
      <c r="I41" s="36">
        <v>4</v>
      </c>
      <c r="J41" s="36"/>
      <c r="K41" s="36"/>
      <c r="L41" s="36"/>
      <c r="M41" s="36"/>
      <c r="N41" s="36"/>
      <c r="O41" s="36"/>
      <c r="P41" s="36"/>
      <c r="Q41" s="36"/>
      <c r="R41" s="37"/>
      <c r="S41" s="37"/>
      <c r="T41" s="38"/>
      <c r="U41" s="45"/>
      <c r="V41" s="45"/>
      <c r="W41" s="45"/>
      <c r="X41" s="45"/>
      <c r="Y41" s="45"/>
      <c r="Z41" s="45"/>
      <c r="AA41" s="45"/>
      <c r="AB41" s="45"/>
      <c r="AC41" s="45"/>
      <c r="AD41" s="39"/>
      <c r="AE41" s="40"/>
      <c r="AF41" s="38"/>
      <c r="AG41" s="38"/>
      <c r="AH41" s="41"/>
      <c r="AI41" s="42"/>
      <c r="AJ41" s="42"/>
      <c r="AK41" s="42"/>
      <c r="AL41" s="42"/>
      <c r="AM41" s="43"/>
      <c r="AN41" s="42"/>
      <c r="AQ41" s="4">
        <f>0.8</f>
        <v>0.8</v>
      </c>
      <c r="AR41" s="4">
        <v>80</v>
      </c>
      <c r="AS41" s="4">
        <v>1040</v>
      </c>
      <c r="AU41" s="4">
        <v>832</v>
      </c>
      <c r="AV41" s="4">
        <f t="shared" si="4"/>
        <v>208</v>
      </c>
    </row>
    <row r="42" s="4" customFormat="1" customHeight="1" spans="1:48">
      <c r="A42" s="36">
        <v>37</v>
      </c>
      <c r="B42" s="36"/>
      <c r="C42" s="2"/>
      <c r="D42" s="2" t="s">
        <v>274</v>
      </c>
      <c r="E42" s="2"/>
      <c r="F42" s="2" t="s">
        <v>275</v>
      </c>
      <c r="G42" s="2"/>
      <c r="H42" s="36" t="s">
        <v>205</v>
      </c>
      <c r="I42" s="36">
        <v>1</v>
      </c>
      <c r="J42" s="36"/>
      <c r="K42" s="36"/>
      <c r="L42" s="36"/>
      <c r="M42" s="36"/>
      <c r="N42" s="36"/>
      <c r="O42" s="36"/>
      <c r="P42" s="36"/>
      <c r="Q42" s="36"/>
      <c r="R42" s="37"/>
      <c r="S42" s="37"/>
      <c r="T42" s="38"/>
      <c r="U42" s="45"/>
      <c r="V42" s="45"/>
      <c r="W42" s="45"/>
      <c r="X42" s="45"/>
      <c r="Y42" s="45"/>
      <c r="Z42" s="45"/>
      <c r="AA42" s="45"/>
      <c r="AB42" s="45"/>
      <c r="AC42" s="45"/>
      <c r="AD42" s="39"/>
      <c r="AE42" s="40"/>
      <c r="AF42" s="38"/>
      <c r="AG42" s="38"/>
      <c r="AH42" s="41"/>
      <c r="AI42" s="42"/>
      <c r="AJ42" s="42"/>
      <c r="AK42" s="42"/>
      <c r="AL42" s="42"/>
      <c r="AM42" s="43"/>
      <c r="AN42" s="42"/>
      <c r="AQ42" s="4">
        <f>0.6</f>
        <v>0.6</v>
      </c>
      <c r="AR42" s="4">
        <v>25</v>
      </c>
      <c r="AS42" s="4">
        <v>300</v>
      </c>
      <c r="AU42" s="4">
        <v>180</v>
      </c>
      <c r="AV42" s="4">
        <f t="shared" si="4"/>
        <v>180</v>
      </c>
    </row>
    <row r="43" s="4" customFormat="1" customHeight="1" spans="1:48">
      <c r="A43" s="36">
        <v>38</v>
      </c>
      <c r="B43" s="36"/>
      <c r="C43" s="2"/>
      <c r="D43" s="2" t="s">
        <v>276</v>
      </c>
      <c r="E43" s="2"/>
      <c r="F43" s="2" t="s">
        <v>277</v>
      </c>
      <c r="G43" s="2"/>
      <c r="H43" s="36" t="s">
        <v>205</v>
      </c>
      <c r="I43" s="36">
        <v>3</v>
      </c>
      <c r="J43" s="36"/>
      <c r="K43" s="36"/>
      <c r="L43" s="36"/>
      <c r="M43" s="36"/>
      <c r="N43" s="36"/>
      <c r="O43" s="36"/>
      <c r="P43" s="36"/>
      <c r="Q43" s="36"/>
      <c r="R43" s="37"/>
      <c r="S43" s="37"/>
      <c r="T43" s="38"/>
      <c r="U43" s="45"/>
      <c r="V43" s="45"/>
      <c r="W43" s="45"/>
      <c r="X43" s="45"/>
      <c r="Y43" s="45"/>
      <c r="Z43" s="45"/>
      <c r="AA43" s="45"/>
      <c r="AB43" s="45"/>
      <c r="AC43" s="45"/>
      <c r="AD43" s="39"/>
      <c r="AE43" s="40"/>
      <c r="AF43" s="38"/>
      <c r="AG43" s="38"/>
      <c r="AH43" s="41"/>
      <c r="AI43" s="42"/>
      <c r="AJ43" s="42"/>
      <c r="AK43" s="42"/>
      <c r="AL43" s="42"/>
      <c r="AM43" s="43"/>
      <c r="AN43" s="42"/>
      <c r="AQ43" s="4">
        <f>0.6*1830</f>
        <v>1098</v>
      </c>
      <c r="AR43" s="4">
        <v>61</v>
      </c>
      <c r="AS43" s="4">
        <v>1830</v>
      </c>
      <c r="AU43" s="4">
        <v>1098</v>
      </c>
      <c r="AV43" s="4">
        <f t="shared" si="4"/>
        <v>366</v>
      </c>
    </row>
    <row r="44" s="4" customFormat="1" customHeight="1" spans="1:48">
      <c r="A44" s="36">
        <v>39</v>
      </c>
      <c r="B44" s="36"/>
      <c r="C44" s="2"/>
      <c r="D44" s="2" t="s">
        <v>278</v>
      </c>
      <c r="E44" s="2"/>
      <c r="F44" s="2" t="s">
        <v>256</v>
      </c>
      <c r="G44" s="2"/>
      <c r="H44" s="36" t="s">
        <v>205</v>
      </c>
      <c r="I44" s="36">
        <v>1</v>
      </c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8"/>
      <c r="U44" s="45"/>
      <c r="V44" s="45"/>
      <c r="W44" s="45"/>
      <c r="X44" s="45"/>
      <c r="Y44" s="45"/>
      <c r="Z44" s="45"/>
      <c r="AA44" s="45"/>
      <c r="AB44" s="45"/>
      <c r="AC44" s="45"/>
      <c r="AD44" s="39"/>
      <c r="AE44" s="40"/>
      <c r="AF44" s="38"/>
      <c r="AG44" s="38"/>
      <c r="AH44" s="41"/>
      <c r="AI44" s="42"/>
      <c r="AJ44" s="42"/>
      <c r="AK44" s="42"/>
      <c r="AL44" s="42"/>
      <c r="AM44" s="43"/>
      <c r="AN44" s="42"/>
      <c r="AQ44" s="4">
        <v>0.6</v>
      </c>
      <c r="AR44" s="4">
        <v>36</v>
      </c>
      <c r="AS44" s="4">
        <v>648</v>
      </c>
      <c r="AU44" s="4">
        <v>388.8</v>
      </c>
      <c r="AV44" s="4">
        <f t="shared" si="4"/>
        <v>388.8</v>
      </c>
    </row>
    <row r="45" s="4" customFormat="1" customHeight="1" spans="1:48">
      <c r="A45" s="36">
        <v>40</v>
      </c>
      <c r="B45" s="36"/>
      <c r="C45" s="2"/>
      <c r="D45" s="2" t="s">
        <v>279</v>
      </c>
      <c r="E45" s="2"/>
      <c r="F45" s="2" t="s">
        <v>280</v>
      </c>
      <c r="G45" s="2"/>
      <c r="H45" s="36" t="s">
        <v>205</v>
      </c>
      <c r="I45" s="36">
        <v>1</v>
      </c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8"/>
      <c r="U45" s="45"/>
      <c r="V45" s="45"/>
      <c r="W45" s="45"/>
      <c r="X45" s="45"/>
      <c r="Y45" s="45"/>
      <c r="Z45" s="45"/>
      <c r="AA45" s="45"/>
      <c r="AB45" s="45"/>
      <c r="AC45" s="45"/>
      <c r="AD45" s="39"/>
      <c r="AE45" s="40"/>
      <c r="AF45" s="38"/>
      <c r="AG45" s="38"/>
      <c r="AH45" s="41"/>
      <c r="AI45" s="42"/>
      <c r="AJ45" s="42"/>
      <c r="AK45" s="42"/>
      <c r="AL45" s="42"/>
      <c r="AM45" s="43"/>
      <c r="AN45" s="42"/>
      <c r="AQ45" s="4">
        <f>1.2</f>
        <v>1.2</v>
      </c>
      <c r="AR45" s="4">
        <v>25</v>
      </c>
      <c r="AS45" s="4">
        <v>500</v>
      </c>
      <c r="AU45" s="4">
        <v>600</v>
      </c>
      <c r="AV45" s="4">
        <f t="shared" si="4"/>
        <v>600</v>
      </c>
    </row>
    <row r="46" s="4" customFormat="1" customHeight="1" spans="1:48">
      <c r="A46" s="36">
        <v>41</v>
      </c>
      <c r="B46" s="36"/>
      <c r="C46" s="2"/>
      <c r="D46" s="2" t="s">
        <v>281</v>
      </c>
      <c r="E46" s="2"/>
      <c r="F46" s="2" t="s">
        <v>282</v>
      </c>
      <c r="G46" s="2"/>
      <c r="H46" s="36" t="s">
        <v>205</v>
      </c>
      <c r="I46" s="36">
        <v>1</v>
      </c>
      <c r="J46" s="36"/>
      <c r="K46" s="36"/>
      <c r="L46" s="36"/>
      <c r="M46" s="36"/>
      <c r="N46" s="36"/>
      <c r="O46" s="36"/>
      <c r="P46" s="36"/>
      <c r="Q46" s="36"/>
      <c r="R46" s="37"/>
      <c r="S46" s="37"/>
      <c r="T46" s="38"/>
      <c r="U46" s="45"/>
      <c r="V46" s="45"/>
      <c r="W46" s="45"/>
      <c r="X46" s="45"/>
      <c r="Y46" s="45"/>
      <c r="Z46" s="45"/>
      <c r="AA46" s="45"/>
      <c r="AB46" s="45"/>
      <c r="AC46" s="45"/>
      <c r="AD46" s="39"/>
      <c r="AE46" s="40"/>
      <c r="AF46" s="38"/>
      <c r="AG46" s="38"/>
      <c r="AH46" s="41"/>
      <c r="AI46" s="42"/>
      <c r="AJ46" s="42"/>
      <c r="AK46" s="42"/>
      <c r="AL46" s="42"/>
      <c r="AM46" s="43"/>
      <c r="AN46" s="42"/>
      <c r="AQ46" s="4">
        <f>0.8</f>
        <v>0.8</v>
      </c>
      <c r="AR46" s="4">
        <v>60</v>
      </c>
      <c r="AS46" s="4">
        <v>720</v>
      </c>
      <c r="AU46" s="4">
        <v>576</v>
      </c>
      <c r="AV46" s="4">
        <f t="shared" si="4"/>
        <v>576</v>
      </c>
    </row>
    <row r="47" s="4" customFormat="1" customHeight="1" spans="1:48">
      <c r="A47" s="36">
        <v>42</v>
      </c>
      <c r="B47" s="36"/>
      <c r="C47" s="2"/>
      <c r="D47" s="2" t="s">
        <v>283</v>
      </c>
      <c r="E47" s="2"/>
      <c r="F47" s="2" t="s">
        <v>284</v>
      </c>
      <c r="G47" s="2"/>
      <c r="H47" s="36" t="s">
        <v>205</v>
      </c>
      <c r="I47" s="36">
        <v>1</v>
      </c>
      <c r="J47" s="36"/>
      <c r="K47" s="36"/>
      <c r="L47" s="36"/>
      <c r="M47" s="36"/>
      <c r="N47" s="36"/>
      <c r="O47" s="36"/>
      <c r="P47" s="36"/>
      <c r="Q47" s="36"/>
      <c r="R47" s="37"/>
      <c r="S47" s="37"/>
      <c r="T47" s="38"/>
      <c r="U47" s="45"/>
      <c r="V47" s="45"/>
      <c r="W47" s="45"/>
      <c r="X47" s="45"/>
      <c r="Y47" s="45"/>
      <c r="Z47" s="45"/>
      <c r="AA47" s="45"/>
      <c r="AB47" s="45"/>
      <c r="AC47" s="45"/>
      <c r="AD47" s="39"/>
      <c r="AE47" s="40"/>
      <c r="AF47" s="38"/>
      <c r="AG47" s="38"/>
      <c r="AH47" s="41"/>
      <c r="AI47" s="42"/>
      <c r="AJ47" s="42"/>
      <c r="AK47" s="42"/>
      <c r="AL47" s="42"/>
      <c r="AM47" s="43"/>
      <c r="AN47" s="42"/>
      <c r="AQ47" s="4">
        <f>0.8</f>
        <v>0.8</v>
      </c>
      <c r="AR47" s="4">
        <v>90</v>
      </c>
      <c r="AS47" s="4">
        <v>900</v>
      </c>
      <c r="AU47" s="4">
        <v>720</v>
      </c>
      <c r="AV47" s="4">
        <f t="shared" si="4"/>
        <v>720</v>
      </c>
    </row>
    <row r="48" s="4" customFormat="1" customHeight="1" spans="1:48">
      <c r="A48" s="36">
        <v>43</v>
      </c>
      <c r="B48" s="36"/>
      <c r="C48" s="2"/>
      <c r="D48" s="2" t="s">
        <v>285</v>
      </c>
      <c r="E48" s="2"/>
      <c r="F48" s="2" t="s">
        <v>286</v>
      </c>
      <c r="G48" s="2"/>
      <c r="H48" s="36" t="s">
        <v>205</v>
      </c>
      <c r="I48" s="36">
        <v>1</v>
      </c>
      <c r="J48" s="36"/>
      <c r="K48" s="36"/>
      <c r="L48" s="36"/>
      <c r="M48" s="36"/>
      <c r="N48" s="36"/>
      <c r="O48" s="36"/>
      <c r="P48" s="36"/>
      <c r="Q48" s="36"/>
      <c r="R48" s="37"/>
      <c r="S48" s="37"/>
      <c r="T48" s="38"/>
      <c r="U48" s="45"/>
      <c r="V48" s="45"/>
      <c r="W48" s="45"/>
      <c r="X48" s="45"/>
      <c r="Y48" s="45"/>
      <c r="Z48" s="45"/>
      <c r="AA48" s="45"/>
      <c r="AB48" s="45"/>
      <c r="AC48" s="45"/>
      <c r="AD48" s="39"/>
      <c r="AE48" s="40"/>
      <c r="AF48" s="38"/>
      <c r="AG48" s="38"/>
      <c r="AH48" s="41"/>
      <c r="AI48" s="42"/>
      <c r="AJ48" s="42"/>
      <c r="AK48" s="42"/>
      <c r="AL48" s="42"/>
      <c r="AM48" s="43"/>
      <c r="AN48" s="42"/>
      <c r="AQ48" s="4">
        <f>1.8</f>
        <v>1.8</v>
      </c>
      <c r="AR48" s="4">
        <v>100</v>
      </c>
      <c r="AS48" s="4">
        <v>1000</v>
      </c>
      <c r="AU48" s="4">
        <v>1800</v>
      </c>
      <c r="AV48" s="4">
        <f t="shared" si="4"/>
        <v>1800</v>
      </c>
    </row>
    <row r="49" s="4" customFormat="1" customHeight="1" spans="1:48">
      <c r="A49" s="36">
        <v>44</v>
      </c>
      <c r="B49" s="36"/>
      <c r="C49" s="2"/>
      <c r="D49" s="2" t="s">
        <v>287</v>
      </c>
      <c r="E49" s="2" t="s">
        <v>288</v>
      </c>
      <c r="F49" s="2" t="s">
        <v>289</v>
      </c>
      <c r="G49" s="2"/>
      <c r="H49" s="36" t="s">
        <v>205</v>
      </c>
      <c r="I49" s="36">
        <v>2</v>
      </c>
      <c r="J49" s="36"/>
      <c r="K49" s="36"/>
      <c r="L49" s="36"/>
      <c r="M49" s="36"/>
      <c r="N49" s="36"/>
      <c r="O49" s="36"/>
      <c r="P49" s="36"/>
      <c r="Q49" s="36"/>
      <c r="R49" s="37"/>
      <c r="S49" s="37"/>
      <c r="T49" s="38"/>
      <c r="U49" s="45"/>
      <c r="V49" s="45"/>
      <c r="W49" s="45"/>
      <c r="X49" s="45"/>
      <c r="Y49" s="45"/>
      <c r="Z49" s="45"/>
      <c r="AA49" s="45"/>
      <c r="AB49" s="45"/>
      <c r="AC49" s="45"/>
      <c r="AD49" s="39"/>
      <c r="AE49" s="40"/>
      <c r="AF49" s="38"/>
      <c r="AG49" s="38"/>
      <c r="AH49" s="41"/>
      <c r="AI49" s="42"/>
      <c r="AJ49" s="42"/>
      <c r="AK49" s="42"/>
      <c r="AL49" s="42"/>
      <c r="AM49" s="43"/>
      <c r="AN49" s="42"/>
      <c r="AQ49" s="4">
        <f>0.8*480</f>
        <v>384</v>
      </c>
      <c r="AR49" s="4">
        <v>1</v>
      </c>
      <c r="AS49" s="4">
        <v>480</v>
      </c>
      <c r="AU49" s="4">
        <v>384</v>
      </c>
      <c r="AV49" s="4">
        <f t="shared" si="4"/>
        <v>192</v>
      </c>
    </row>
    <row r="50" s="4" customFormat="1" customHeight="1" spans="1:48">
      <c r="A50" s="36">
        <v>45</v>
      </c>
      <c r="B50" s="36"/>
      <c r="C50" s="2"/>
      <c r="D50" s="2" t="s">
        <v>290</v>
      </c>
      <c r="E50" s="2" t="s">
        <v>291</v>
      </c>
      <c r="F50" s="2" t="s">
        <v>292</v>
      </c>
      <c r="G50" s="2"/>
      <c r="H50" s="36" t="s">
        <v>205</v>
      </c>
      <c r="I50" s="36">
        <v>3</v>
      </c>
      <c r="J50" s="36"/>
      <c r="K50" s="36"/>
      <c r="L50" s="36"/>
      <c r="M50" s="36"/>
      <c r="N50" s="36"/>
      <c r="O50" s="36"/>
      <c r="P50" s="36"/>
      <c r="Q50" s="36"/>
      <c r="R50" s="37"/>
      <c r="S50" s="37"/>
      <c r="T50" s="38"/>
      <c r="U50" s="45"/>
      <c r="V50" s="45"/>
      <c r="W50" s="45"/>
      <c r="X50" s="45"/>
      <c r="Y50" s="45"/>
      <c r="Z50" s="45"/>
      <c r="AA50" s="45"/>
      <c r="AB50" s="45"/>
      <c r="AC50" s="45"/>
      <c r="AD50" s="39"/>
      <c r="AE50" s="40"/>
      <c r="AF50" s="38"/>
      <c r="AG50" s="38"/>
      <c r="AH50" s="41"/>
      <c r="AI50" s="42"/>
      <c r="AJ50" s="42"/>
      <c r="AK50" s="42"/>
      <c r="AL50" s="42"/>
      <c r="AM50" s="43"/>
      <c r="AN50" s="42"/>
      <c r="AQ50" s="4">
        <f>0.6</f>
        <v>0.6</v>
      </c>
      <c r="AR50" s="4">
        <v>8</v>
      </c>
      <c r="AS50" s="4">
        <v>4992</v>
      </c>
      <c r="AU50" s="4">
        <v>2995.2</v>
      </c>
      <c r="AV50" s="4">
        <f t="shared" si="4"/>
        <v>998.4</v>
      </c>
    </row>
    <row r="51" s="4" customFormat="1" customHeight="1" spans="1:48">
      <c r="A51" s="36">
        <v>46</v>
      </c>
      <c r="B51" s="36"/>
      <c r="C51" s="2"/>
      <c r="D51" s="2" t="s">
        <v>293</v>
      </c>
      <c r="E51" s="2"/>
      <c r="F51" s="2" t="s">
        <v>294</v>
      </c>
      <c r="G51" s="2"/>
      <c r="H51" s="36" t="s">
        <v>205</v>
      </c>
      <c r="I51" s="36">
        <v>1</v>
      </c>
      <c r="J51" s="36"/>
      <c r="K51" s="36"/>
      <c r="L51" s="36"/>
      <c r="M51" s="36"/>
      <c r="N51" s="36"/>
      <c r="O51" s="36"/>
      <c r="P51" s="36"/>
      <c r="Q51" s="36"/>
      <c r="R51" s="37"/>
      <c r="S51" s="37"/>
      <c r="T51" s="38"/>
      <c r="U51" s="45"/>
      <c r="V51" s="45"/>
      <c r="W51" s="45"/>
      <c r="X51" s="45"/>
      <c r="Y51" s="45"/>
      <c r="Z51" s="45"/>
      <c r="AA51" s="45"/>
      <c r="AB51" s="45"/>
      <c r="AC51" s="45"/>
      <c r="AD51" s="39"/>
      <c r="AE51" s="40"/>
      <c r="AF51" s="38"/>
      <c r="AG51" s="38"/>
      <c r="AH51" s="41"/>
      <c r="AI51" s="42"/>
      <c r="AJ51" s="42"/>
      <c r="AK51" s="42"/>
      <c r="AL51" s="42"/>
      <c r="AM51" s="43"/>
      <c r="AN51" s="42"/>
      <c r="AQ51" s="4">
        <f>0.6*800</f>
        <v>480</v>
      </c>
      <c r="AR51" s="4">
        <v>100</v>
      </c>
      <c r="AS51" s="4">
        <v>800</v>
      </c>
      <c r="AU51" s="4">
        <v>480</v>
      </c>
      <c r="AV51" s="4">
        <f t="shared" si="4"/>
        <v>480</v>
      </c>
    </row>
    <row r="52" s="4" customFormat="1" customHeight="1" spans="1:48">
      <c r="A52" s="36">
        <v>47</v>
      </c>
      <c r="B52" s="36"/>
      <c r="C52" s="2"/>
      <c r="D52" s="2" t="s">
        <v>295</v>
      </c>
      <c r="E52" s="2"/>
      <c r="F52" s="2" t="s">
        <v>296</v>
      </c>
      <c r="G52" s="2"/>
      <c r="H52" s="36" t="s">
        <v>205</v>
      </c>
      <c r="I52" s="36">
        <v>1</v>
      </c>
      <c r="J52" s="36"/>
      <c r="K52" s="36"/>
      <c r="L52" s="36"/>
      <c r="M52" s="36"/>
      <c r="N52" s="36"/>
      <c r="O52" s="36"/>
      <c r="P52" s="36"/>
      <c r="Q52" s="36"/>
      <c r="R52" s="37"/>
      <c r="S52" s="37"/>
      <c r="T52" s="38"/>
      <c r="U52" s="45"/>
      <c r="V52" s="45"/>
      <c r="W52" s="45"/>
      <c r="X52" s="45"/>
      <c r="Y52" s="45"/>
      <c r="Z52" s="45"/>
      <c r="AA52" s="45"/>
      <c r="AB52" s="45"/>
      <c r="AC52" s="45"/>
      <c r="AD52" s="39"/>
      <c r="AE52" s="40"/>
      <c r="AF52" s="38"/>
      <c r="AG52" s="38"/>
      <c r="AH52" s="41"/>
      <c r="AI52" s="42"/>
      <c r="AJ52" s="42"/>
      <c r="AK52" s="42"/>
      <c r="AL52" s="42"/>
      <c r="AM52" s="43"/>
      <c r="AN52" s="42"/>
      <c r="AQ52" s="4">
        <f>0.6*800</f>
        <v>480</v>
      </c>
      <c r="AR52" s="4">
        <v>128</v>
      </c>
      <c r="AS52" s="4">
        <v>1152</v>
      </c>
      <c r="AU52" s="4">
        <v>480</v>
      </c>
      <c r="AV52" s="4">
        <f t="shared" si="4"/>
        <v>480</v>
      </c>
    </row>
    <row r="53" s="4" customFormat="1" customHeight="1" spans="1:48">
      <c r="A53" s="36">
        <v>48</v>
      </c>
      <c r="B53" s="36"/>
      <c r="C53" s="2"/>
      <c r="D53" s="2" t="s">
        <v>297</v>
      </c>
      <c r="E53" s="2" t="s">
        <v>298</v>
      </c>
      <c r="F53" s="2" t="s">
        <v>299</v>
      </c>
      <c r="G53" s="2"/>
      <c r="H53" s="36" t="s">
        <v>205</v>
      </c>
      <c r="I53" s="36">
        <v>2</v>
      </c>
      <c r="J53" s="36"/>
      <c r="K53" s="36"/>
      <c r="L53" s="36"/>
      <c r="M53" s="36"/>
      <c r="N53" s="36"/>
      <c r="O53" s="36"/>
      <c r="P53" s="36"/>
      <c r="Q53" s="36"/>
      <c r="R53" s="37"/>
      <c r="S53" s="37"/>
      <c r="T53" s="38"/>
      <c r="U53" s="45"/>
      <c r="V53" s="45"/>
      <c r="W53" s="45"/>
      <c r="X53" s="45"/>
      <c r="Y53" s="45"/>
      <c r="Z53" s="45"/>
      <c r="AA53" s="45"/>
      <c r="AB53" s="45"/>
      <c r="AC53" s="45"/>
      <c r="AD53" s="39"/>
      <c r="AE53" s="40"/>
      <c r="AF53" s="38"/>
      <c r="AG53" s="38"/>
      <c r="AH53" s="41"/>
      <c r="AI53" s="42"/>
      <c r="AJ53" s="42"/>
      <c r="AK53" s="42"/>
      <c r="AL53" s="42"/>
      <c r="AM53" s="43"/>
      <c r="AN53" s="42"/>
      <c r="AQ53" s="4">
        <f>0.8</f>
        <v>0.8</v>
      </c>
      <c r="AS53" s="4">
        <v>1000</v>
      </c>
      <c r="AU53" s="4">
        <v>800</v>
      </c>
      <c r="AV53" s="4">
        <f t="shared" si="4"/>
        <v>400</v>
      </c>
    </row>
    <row r="54" s="4" customFormat="1" customHeight="1" spans="1:48">
      <c r="A54" s="36">
        <v>49</v>
      </c>
      <c r="B54" s="36"/>
      <c r="C54" s="2"/>
      <c r="D54" s="2" t="s">
        <v>300</v>
      </c>
      <c r="E54" s="2" t="s">
        <v>301</v>
      </c>
      <c r="F54" s="2" t="s">
        <v>302</v>
      </c>
      <c r="G54" s="2"/>
      <c r="H54" s="36" t="s">
        <v>205</v>
      </c>
      <c r="I54" s="36">
        <v>2</v>
      </c>
      <c r="J54" s="36"/>
      <c r="K54" s="36"/>
      <c r="L54" s="36"/>
      <c r="M54" s="36"/>
      <c r="N54" s="36"/>
      <c r="O54" s="36"/>
      <c r="P54" s="36"/>
      <c r="Q54" s="36"/>
      <c r="R54" s="37"/>
      <c r="S54" s="37"/>
      <c r="T54" s="38"/>
      <c r="U54" s="45"/>
      <c r="V54" s="45"/>
      <c r="W54" s="45"/>
      <c r="X54" s="45"/>
      <c r="Y54" s="45"/>
      <c r="Z54" s="45"/>
      <c r="AA54" s="45"/>
      <c r="AB54" s="45"/>
      <c r="AC54" s="45"/>
      <c r="AD54" s="39"/>
      <c r="AE54" s="40"/>
      <c r="AF54" s="38"/>
      <c r="AG54" s="38"/>
      <c r="AH54" s="41"/>
      <c r="AI54" s="42"/>
      <c r="AJ54" s="42"/>
      <c r="AK54" s="42"/>
      <c r="AL54" s="42"/>
      <c r="AM54" s="43"/>
      <c r="AN54" s="42"/>
      <c r="AO54" s="44"/>
      <c r="AQ54" s="4">
        <f>0.8</f>
        <v>0.8</v>
      </c>
      <c r="AS54" s="4">
        <v>1728</v>
      </c>
      <c r="AU54" s="4">
        <v>1382.4</v>
      </c>
      <c r="AV54" s="4">
        <f t="shared" si="4"/>
        <v>691.2</v>
      </c>
    </row>
    <row r="55" s="4" customFormat="1" customHeight="1" spans="1:48">
      <c r="A55" s="36">
        <v>50</v>
      </c>
      <c r="B55" s="36"/>
      <c r="C55" s="2"/>
      <c r="D55" s="2" t="s">
        <v>303</v>
      </c>
      <c r="E55" s="2" t="s">
        <v>212</v>
      </c>
      <c r="F55" s="2" t="s">
        <v>304</v>
      </c>
      <c r="G55" s="2"/>
      <c r="H55" s="36" t="s">
        <v>205</v>
      </c>
      <c r="I55" s="36">
        <v>2</v>
      </c>
      <c r="J55" s="36"/>
      <c r="K55" s="36"/>
      <c r="L55" s="36"/>
      <c r="M55" s="36"/>
      <c r="N55" s="36"/>
      <c r="O55" s="36"/>
      <c r="P55" s="36"/>
      <c r="Q55" s="36"/>
      <c r="R55" s="37"/>
      <c r="S55" s="37"/>
      <c r="T55" s="38"/>
      <c r="U55" s="45"/>
      <c r="V55" s="45"/>
      <c r="W55" s="45"/>
      <c r="X55" s="45"/>
      <c r="Y55" s="45"/>
      <c r="Z55" s="45"/>
      <c r="AA55" s="45"/>
      <c r="AB55" s="45"/>
      <c r="AC55" s="45"/>
      <c r="AD55" s="39"/>
      <c r="AE55" s="40"/>
      <c r="AF55" s="38"/>
      <c r="AG55" s="38"/>
      <c r="AH55" s="41"/>
      <c r="AI55" s="42"/>
      <c r="AJ55" s="42"/>
      <c r="AK55" s="42"/>
      <c r="AL55" s="42"/>
      <c r="AM55" s="43"/>
      <c r="AN55" s="42"/>
      <c r="AO55" s="44"/>
      <c r="AQ55" s="4">
        <f>0.8*120</f>
        <v>96</v>
      </c>
      <c r="AS55" s="4">
        <v>1940</v>
      </c>
      <c r="AU55" s="4">
        <v>96</v>
      </c>
      <c r="AV55" s="4">
        <f t="shared" si="4"/>
        <v>48</v>
      </c>
    </row>
    <row r="56" s="4" customFormat="1" customHeight="1" spans="1:48">
      <c r="A56" s="36">
        <v>51</v>
      </c>
      <c r="B56" s="36"/>
      <c r="C56" s="2"/>
      <c r="D56" s="2" t="s">
        <v>305</v>
      </c>
      <c r="E56" s="2" t="s">
        <v>298</v>
      </c>
      <c r="F56" s="2" t="s">
        <v>306</v>
      </c>
      <c r="G56" s="2"/>
      <c r="H56" s="36" t="s">
        <v>205</v>
      </c>
      <c r="I56" s="36">
        <v>5</v>
      </c>
      <c r="J56" s="36"/>
      <c r="K56" s="36"/>
      <c r="L56" s="36"/>
      <c r="M56" s="36"/>
      <c r="N56" s="36"/>
      <c r="O56" s="36"/>
      <c r="P56" s="36"/>
      <c r="Q56" s="36"/>
      <c r="R56" s="37"/>
      <c r="S56" s="37"/>
      <c r="T56" s="38"/>
      <c r="U56" s="45"/>
      <c r="V56" s="45"/>
      <c r="W56" s="45"/>
      <c r="X56" s="45"/>
      <c r="Y56" s="45"/>
      <c r="Z56" s="45"/>
      <c r="AA56" s="45"/>
      <c r="AB56" s="45"/>
      <c r="AC56" s="45"/>
      <c r="AD56" s="39"/>
      <c r="AE56" s="40"/>
      <c r="AF56" s="38"/>
      <c r="AG56" s="38"/>
      <c r="AH56" s="41"/>
      <c r="AI56" s="42"/>
      <c r="AJ56" s="42"/>
      <c r="AK56" s="42"/>
      <c r="AL56" s="42"/>
      <c r="AM56" s="43"/>
      <c r="AN56" s="42"/>
      <c r="AO56" s="44"/>
      <c r="AQ56" s="4">
        <f>0.6</f>
        <v>0.6</v>
      </c>
      <c r="AS56" s="4">
        <v>120</v>
      </c>
      <c r="AU56" s="4">
        <v>72</v>
      </c>
      <c r="AV56" s="54">
        <f t="shared" si="4"/>
        <v>14.4</v>
      </c>
    </row>
    <row r="57" s="4" customFormat="1" customHeight="1" spans="1:48">
      <c r="A57" s="36">
        <v>52</v>
      </c>
      <c r="B57" s="36"/>
      <c r="C57" s="2"/>
      <c r="D57" s="2" t="s">
        <v>307</v>
      </c>
      <c r="E57" s="2"/>
      <c r="F57" s="2" t="s">
        <v>308</v>
      </c>
      <c r="G57" s="2"/>
      <c r="H57" s="36" t="s">
        <v>205</v>
      </c>
      <c r="I57" s="36">
        <v>2</v>
      </c>
      <c r="J57" s="36"/>
      <c r="K57" s="36"/>
      <c r="L57" s="36"/>
      <c r="M57" s="36"/>
      <c r="N57" s="36"/>
      <c r="O57" s="36"/>
      <c r="P57" s="36"/>
      <c r="Q57" s="36"/>
      <c r="R57" s="37"/>
      <c r="S57" s="37"/>
      <c r="T57" s="38"/>
      <c r="U57" s="45"/>
      <c r="V57" s="45"/>
      <c r="W57" s="45"/>
      <c r="X57" s="45"/>
      <c r="Y57" s="45"/>
      <c r="Z57" s="45"/>
      <c r="AA57" s="45"/>
      <c r="AB57" s="45"/>
      <c r="AC57" s="45"/>
      <c r="AD57" s="39"/>
      <c r="AE57" s="40"/>
      <c r="AF57" s="38"/>
      <c r="AG57" s="38"/>
      <c r="AH57" s="41"/>
      <c r="AI57" s="42"/>
      <c r="AJ57" s="42"/>
      <c r="AK57" s="42"/>
      <c r="AL57" s="42"/>
      <c r="AM57" s="43"/>
      <c r="AN57" s="42"/>
      <c r="AO57" s="44"/>
      <c r="AQ57" s="4">
        <f>0.6</f>
        <v>0.6</v>
      </c>
      <c r="AR57" s="4">
        <v>100</v>
      </c>
      <c r="AS57" s="4">
        <v>1000</v>
      </c>
      <c r="AU57" s="4">
        <v>600</v>
      </c>
      <c r="AV57" s="4">
        <f t="shared" si="4"/>
        <v>300</v>
      </c>
    </row>
    <row r="58" s="4" customFormat="1" customHeight="1" spans="1:48">
      <c r="A58" s="36">
        <v>53</v>
      </c>
      <c r="B58" s="36"/>
      <c r="C58" s="2"/>
      <c r="D58" s="2" t="s">
        <v>309</v>
      </c>
      <c r="E58" s="2"/>
      <c r="F58" s="2" t="s">
        <v>310</v>
      </c>
      <c r="G58" s="2"/>
      <c r="H58" s="36" t="s">
        <v>205</v>
      </c>
      <c r="I58" s="36">
        <v>1</v>
      </c>
      <c r="J58" s="36"/>
      <c r="K58" s="36"/>
      <c r="L58" s="36"/>
      <c r="M58" s="36"/>
      <c r="N58" s="36"/>
      <c r="O58" s="36"/>
      <c r="P58" s="36"/>
      <c r="Q58" s="36"/>
      <c r="R58" s="37"/>
      <c r="S58" s="37"/>
      <c r="T58" s="38"/>
      <c r="U58" s="45"/>
      <c r="V58" s="45"/>
      <c r="W58" s="45"/>
      <c r="X58" s="45"/>
      <c r="Y58" s="45"/>
      <c r="Z58" s="45"/>
      <c r="AA58" s="45"/>
      <c r="AB58" s="45"/>
      <c r="AC58" s="45"/>
      <c r="AD58" s="39"/>
      <c r="AE58" s="40"/>
      <c r="AF58" s="38"/>
      <c r="AG58" s="38"/>
      <c r="AH58" s="41"/>
      <c r="AI58" s="42"/>
      <c r="AJ58" s="42"/>
      <c r="AK58" s="42"/>
      <c r="AL58" s="42"/>
      <c r="AM58" s="43"/>
      <c r="AN58" s="42"/>
      <c r="AO58" s="44"/>
      <c r="AQ58" s="4">
        <f>0.8</f>
        <v>0.8</v>
      </c>
      <c r="AR58" s="4">
        <v>100</v>
      </c>
      <c r="AS58" s="4">
        <v>900</v>
      </c>
      <c r="AU58" s="4">
        <v>720</v>
      </c>
      <c r="AV58" s="4">
        <f t="shared" si="4"/>
        <v>720</v>
      </c>
    </row>
    <row r="59" s="4" customFormat="1" customHeight="1" spans="1:48">
      <c r="A59" s="36">
        <v>54</v>
      </c>
      <c r="B59" s="36"/>
      <c r="C59" s="2"/>
      <c r="D59" s="1" t="s">
        <v>311</v>
      </c>
      <c r="E59" s="2" t="s">
        <v>298</v>
      </c>
      <c r="F59" s="2" t="s">
        <v>312</v>
      </c>
      <c r="G59" s="2"/>
      <c r="H59" s="36" t="s">
        <v>205</v>
      </c>
      <c r="I59" s="36">
        <v>3</v>
      </c>
      <c r="J59" s="36"/>
      <c r="K59" s="36"/>
      <c r="L59" s="36"/>
      <c r="M59" s="36"/>
      <c r="N59" s="36"/>
      <c r="O59" s="36"/>
      <c r="P59" s="36"/>
      <c r="Q59" s="36"/>
      <c r="R59" s="37"/>
      <c r="S59" s="37"/>
      <c r="T59" s="38"/>
      <c r="U59" s="45"/>
      <c r="V59" s="45"/>
      <c r="W59" s="45"/>
      <c r="X59" s="45"/>
      <c r="Y59" s="45"/>
      <c r="Z59" s="45"/>
      <c r="AA59" s="45"/>
      <c r="AB59" s="45"/>
      <c r="AC59" s="45"/>
      <c r="AD59" s="39"/>
      <c r="AE59" s="40"/>
      <c r="AF59" s="38"/>
      <c r="AG59" s="38"/>
      <c r="AH59" s="41"/>
      <c r="AI59" s="42"/>
      <c r="AJ59" s="42"/>
      <c r="AK59" s="42"/>
      <c r="AL59" s="42"/>
      <c r="AM59" s="43"/>
      <c r="AN59" s="42"/>
      <c r="AO59" s="44"/>
      <c r="AQ59" s="4">
        <f>0.8</f>
        <v>0.8</v>
      </c>
      <c r="AS59" s="4">
        <v>800</v>
      </c>
      <c r="AU59" s="4">
        <v>640</v>
      </c>
      <c r="AV59" s="4">
        <f t="shared" si="4"/>
        <v>213.333333333333</v>
      </c>
    </row>
    <row r="60" s="4" customFormat="1" customHeight="1" spans="1:48">
      <c r="A60" s="36">
        <v>55</v>
      </c>
      <c r="B60" s="36"/>
      <c r="C60" s="2"/>
      <c r="D60" s="2" t="s">
        <v>313</v>
      </c>
      <c r="E60" s="2"/>
      <c r="F60" s="2" t="s">
        <v>314</v>
      </c>
      <c r="G60" s="2"/>
      <c r="H60" s="36" t="s">
        <v>205</v>
      </c>
      <c r="I60" s="36">
        <v>1</v>
      </c>
      <c r="J60" s="36"/>
      <c r="K60" s="36"/>
      <c r="L60" s="36"/>
      <c r="M60" s="36"/>
      <c r="N60" s="36"/>
      <c r="O60" s="36"/>
      <c r="P60" s="36"/>
      <c r="Q60" s="36"/>
      <c r="R60" s="37"/>
      <c r="S60" s="37"/>
      <c r="T60" s="38"/>
      <c r="U60" s="45"/>
      <c r="V60" s="45"/>
      <c r="W60" s="45"/>
      <c r="X60" s="45"/>
      <c r="Y60" s="45"/>
      <c r="Z60" s="45"/>
      <c r="AA60" s="45"/>
      <c r="AB60" s="45"/>
      <c r="AC60" s="45"/>
      <c r="AD60" s="39"/>
      <c r="AE60" s="40"/>
      <c r="AF60" s="38"/>
      <c r="AG60" s="38"/>
      <c r="AH60" s="41"/>
      <c r="AI60" s="42"/>
      <c r="AJ60" s="42"/>
      <c r="AK60" s="42"/>
      <c r="AL60" s="42"/>
      <c r="AM60" s="43"/>
      <c r="AN60" s="42"/>
      <c r="AO60" s="44"/>
      <c r="AQ60" s="4">
        <f>1.2</f>
        <v>1.2</v>
      </c>
      <c r="AR60" s="4">
        <v>100</v>
      </c>
      <c r="AS60" s="4">
        <v>800</v>
      </c>
      <c r="AU60" s="4">
        <v>960</v>
      </c>
      <c r="AV60" s="4">
        <f t="shared" si="4"/>
        <v>960</v>
      </c>
    </row>
    <row r="61" s="4" customFormat="1" customHeight="1" spans="1:48">
      <c r="A61" s="36">
        <v>56</v>
      </c>
      <c r="B61" s="36"/>
      <c r="C61" s="2"/>
      <c r="D61" s="2" t="s">
        <v>315</v>
      </c>
      <c r="E61" s="2"/>
      <c r="F61" s="2" t="s">
        <v>316</v>
      </c>
      <c r="G61" s="2"/>
      <c r="H61" s="36" t="s">
        <v>205</v>
      </c>
      <c r="I61" s="36">
        <v>1</v>
      </c>
      <c r="J61" s="36"/>
      <c r="K61" s="36"/>
      <c r="L61" s="36"/>
      <c r="M61" s="36"/>
      <c r="N61" s="36"/>
      <c r="O61" s="36"/>
      <c r="P61" s="36"/>
      <c r="Q61" s="36"/>
      <c r="R61" s="37"/>
      <c r="S61" s="37"/>
      <c r="T61" s="38"/>
      <c r="U61" s="45"/>
      <c r="V61" s="45"/>
      <c r="W61" s="45"/>
      <c r="X61" s="45"/>
      <c r="Y61" s="45"/>
      <c r="Z61" s="45"/>
      <c r="AA61" s="45"/>
      <c r="AB61" s="45"/>
      <c r="AC61" s="45"/>
      <c r="AD61" s="39"/>
      <c r="AE61" s="40"/>
      <c r="AF61" s="38"/>
      <c r="AG61" s="38"/>
      <c r="AH61" s="41"/>
      <c r="AI61" s="42"/>
      <c r="AJ61" s="42"/>
      <c r="AK61" s="42"/>
      <c r="AL61" s="42"/>
      <c r="AM61" s="43"/>
      <c r="AN61" s="42"/>
      <c r="AO61" s="44"/>
      <c r="AQ61" s="4">
        <f>0.8*1000</f>
        <v>800</v>
      </c>
      <c r="AR61" s="4">
        <v>100</v>
      </c>
      <c r="AS61" s="4">
        <v>1000</v>
      </c>
      <c r="AU61" s="4">
        <v>800</v>
      </c>
      <c r="AV61" s="4">
        <f t="shared" si="4"/>
        <v>800</v>
      </c>
    </row>
    <row r="62" s="4" customFormat="1" customHeight="1" spans="1:48">
      <c r="A62" s="36">
        <v>57</v>
      </c>
      <c r="B62" s="36"/>
      <c r="C62" s="2"/>
      <c r="D62" s="2" t="s">
        <v>317</v>
      </c>
      <c r="E62" s="2" t="s">
        <v>318</v>
      </c>
      <c r="F62" s="2" t="s">
        <v>319</v>
      </c>
      <c r="G62" s="2"/>
      <c r="H62" s="36" t="s">
        <v>205</v>
      </c>
      <c r="I62" s="36">
        <v>1</v>
      </c>
      <c r="J62" s="36"/>
      <c r="K62" s="36"/>
      <c r="L62" s="36"/>
      <c r="M62" s="36"/>
      <c r="N62" s="36"/>
      <c r="O62" s="36"/>
      <c r="P62" s="36"/>
      <c r="Q62" s="36"/>
      <c r="R62" s="37"/>
      <c r="S62" s="37"/>
      <c r="T62" s="38"/>
      <c r="U62" s="45"/>
      <c r="V62" s="45"/>
      <c r="W62" s="45"/>
      <c r="X62" s="45"/>
      <c r="Y62" s="45"/>
      <c r="Z62" s="45"/>
      <c r="AA62" s="45"/>
      <c r="AB62" s="45"/>
      <c r="AC62" s="45"/>
      <c r="AD62" s="39"/>
      <c r="AE62" s="40"/>
      <c r="AF62" s="38"/>
      <c r="AG62" s="38"/>
      <c r="AH62" s="41"/>
      <c r="AI62" s="42"/>
      <c r="AJ62" s="42"/>
      <c r="AK62" s="42"/>
      <c r="AL62" s="42"/>
      <c r="AM62" s="43"/>
      <c r="AN62" s="42"/>
      <c r="AO62" s="44"/>
      <c r="AQ62" s="4">
        <f>1.2</f>
        <v>1.2</v>
      </c>
      <c r="AS62" s="4">
        <v>1200</v>
      </c>
      <c r="AU62" s="4">
        <v>1440</v>
      </c>
      <c r="AV62" s="4">
        <f t="shared" si="4"/>
        <v>1440</v>
      </c>
    </row>
    <row r="63" s="4" customFormat="1" customHeight="1" spans="1:48">
      <c r="A63" s="36">
        <v>58</v>
      </c>
      <c r="B63" s="36"/>
      <c r="C63" s="2"/>
      <c r="D63" s="2" t="s">
        <v>320</v>
      </c>
      <c r="E63" s="2" t="s">
        <v>321</v>
      </c>
      <c r="F63" s="2" t="s">
        <v>322</v>
      </c>
      <c r="G63" s="2"/>
      <c r="H63" s="36" t="s">
        <v>205</v>
      </c>
      <c r="I63" s="36">
        <v>1</v>
      </c>
      <c r="J63" s="36"/>
      <c r="K63" s="36"/>
      <c r="L63" s="36"/>
      <c r="M63" s="36"/>
      <c r="N63" s="36"/>
      <c r="O63" s="36"/>
      <c r="P63" s="36"/>
      <c r="Q63" s="36"/>
      <c r="R63" s="37"/>
      <c r="S63" s="37"/>
      <c r="T63" s="38"/>
      <c r="U63" s="45"/>
      <c r="V63" s="45"/>
      <c r="W63" s="45"/>
      <c r="X63" s="45"/>
      <c r="Y63" s="45"/>
      <c r="Z63" s="45"/>
      <c r="AA63" s="45"/>
      <c r="AB63" s="45"/>
      <c r="AC63" s="45"/>
      <c r="AD63" s="39"/>
      <c r="AE63" s="40"/>
      <c r="AF63" s="38"/>
      <c r="AG63" s="38"/>
      <c r="AH63" s="41"/>
      <c r="AI63" s="42"/>
      <c r="AJ63" s="42"/>
      <c r="AK63" s="42"/>
      <c r="AL63" s="42"/>
      <c r="AM63" s="43"/>
      <c r="AN63" s="42"/>
      <c r="AO63" s="44"/>
      <c r="AQ63" s="4">
        <v>800</v>
      </c>
      <c r="AS63" s="4">
        <v>1152</v>
      </c>
      <c r="AU63" s="4">
        <v>800</v>
      </c>
      <c r="AV63" s="4">
        <f t="shared" si="4"/>
        <v>800</v>
      </c>
    </row>
    <row r="64" s="4" customFormat="1" customHeight="1" spans="1:48">
      <c r="A64" s="36">
        <v>59</v>
      </c>
      <c r="B64" s="36"/>
      <c r="C64" s="2"/>
      <c r="D64" s="2" t="s">
        <v>323</v>
      </c>
      <c r="E64" s="2"/>
      <c r="F64" s="2" t="s">
        <v>257</v>
      </c>
      <c r="G64" s="2"/>
      <c r="H64" s="36" t="s">
        <v>205</v>
      </c>
      <c r="I64" s="36">
        <v>1</v>
      </c>
      <c r="J64" s="36"/>
      <c r="K64" s="36"/>
      <c r="L64" s="36"/>
      <c r="M64" s="36"/>
      <c r="N64" s="36"/>
      <c r="O64" s="36"/>
      <c r="P64" s="36"/>
      <c r="Q64" s="36"/>
      <c r="R64" s="37"/>
      <c r="S64" s="37"/>
      <c r="T64" s="38"/>
      <c r="U64" s="45"/>
      <c r="V64" s="45"/>
      <c r="W64" s="45"/>
      <c r="X64" s="45"/>
      <c r="Y64" s="45"/>
      <c r="Z64" s="45"/>
      <c r="AA64" s="45"/>
      <c r="AB64" s="45"/>
      <c r="AC64" s="45"/>
      <c r="AD64" s="39"/>
      <c r="AE64" s="40"/>
      <c r="AF64" s="38"/>
      <c r="AG64" s="38"/>
      <c r="AH64" s="41"/>
      <c r="AI64" s="42"/>
      <c r="AJ64" s="42"/>
      <c r="AK64" s="42"/>
      <c r="AL64" s="42"/>
      <c r="AM64" s="43"/>
      <c r="AN64" s="42"/>
      <c r="AO64" s="44"/>
      <c r="AQ64" s="4">
        <f>1.5</f>
        <v>1.5</v>
      </c>
      <c r="AR64" s="4">
        <v>36</v>
      </c>
      <c r="AS64" s="4">
        <v>212</v>
      </c>
      <c r="AU64" s="4">
        <v>318</v>
      </c>
      <c r="AV64" s="4">
        <f t="shared" si="4"/>
        <v>318</v>
      </c>
    </row>
    <row r="65" s="4" customFormat="1" customHeight="1" spans="1:48">
      <c r="A65" s="36">
        <v>60</v>
      </c>
      <c r="B65" s="36"/>
      <c r="C65" s="2"/>
      <c r="D65" s="2" t="s">
        <v>324</v>
      </c>
      <c r="E65" s="2" t="s">
        <v>325</v>
      </c>
      <c r="F65" s="2" t="s">
        <v>326</v>
      </c>
      <c r="G65" s="2"/>
      <c r="H65" s="36" t="s">
        <v>205</v>
      </c>
      <c r="I65" s="36">
        <v>2</v>
      </c>
      <c r="J65" s="36"/>
      <c r="K65" s="36"/>
      <c r="L65" s="36"/>
      <c r="M65" s="36"/>
      <c r="N65" s="36"/>
      <c r="O65" s="36"/>
      <c r="P65" s="36"/>
      <c r="Q65" s="36"/>
      <c r="R65" s="37"/>
      <c r="S65" s="37"/>
      <c r="T65" s="38"/>
      <c r="U65" s="45"/>
      <c r="V65" s="45"/>
      <c r="W65" s="45"/>
      <c r="X65" s="45"/>
      <c r="Y65" s="45"/>
      <c r="Z65" s="45"/>
      <c r="AA65" s="45"/>
      <c r="AB65" s="45"/>
      <c r="AC65" s="45"/>
      <c r="AD65" s="39"/>
      <c r="AE65" s="40"/>
      <c r="AF65" s="38"/>
      <c r="AG65" s="38"/>
      <c r="AH65" s="41"/>
      <c r="AI65" s="42"/>
      <c r="AJ65" s="42"/>
      <c r="AK65" s="42"/>
      <c r="AL65" s="42"/>
      <c r="AM65" s="43"/>
      <c r="AN65" s="42"/>
      <c r="AO65" s="44"/>
      <c r="AQ65" s="4">
        <f>0.9</f>
        <v>0.9</v>
      </c>
      <c r="AS65" s="4">
        <v>512</v>
      </c>
      <c r="AU65" s="4">
        <v>460.8</v>
      </c>
      <c r="AV65" s="4">
        <f t="shared" si="4"/>
        <v>230.4</v>
      </c>
    </row>
    <row r="66" s="4" customFormat="1" customHeight="1" spans="1:48">
      <c r="A66" s="36">
        <v>61</v>
      </c>
      <c r="B66" s="36"/>
      <c r="C66" s="2"/>
      <c r="D66" s="2" t="s">
        <v>327</v>
      </c>
      <c r="E66" s="2"/>
      <c r="F66" s="2" t="s">
        <v>280</v>
      </c>
      <c r="G66" s="2"/>
      <c r="H66" s="36" t="s">
        <v>205</v>
      </c>
      <c r="I66" s="36">
        <v>1</v>
      </c>
      <c r="J66" s="36"/>
      <c r="K66" s="36"/>
      <c r="L66" s="36"/>
      <c r="M66" s="36"/>
      <c r="N66" s="36"/>
      <c r="O66" s="36"/>
      <c r="P66" s="36"/>
      <c r="Q66" s="36"/>
      <c r="R66" s="37"/>
      <c r="S66" s="37"/>
      <c r="T66" s="38"/>
      <c r="U66" s="45"/>
      <c r="V66" s="45"/>
      <c r="W66" s="45"/>
      <c r="X66" s="45"/>
      <c r="Y66" s="45"/>
      <c r="Z66" s="45"/>
      <c r="AA66" s="45"/>
      <c r="AB66" s="45"/>
      <c r="AC66" s="45"/>
      <c r="AD66" s="39"/>
      <c r="AE66" s="40"/>
      <c r="AF66" s="38"/>
      <c r="AG66" s="38"/>
      <c r="AH66" s="41"/>
      <c r="AI66" s="42"/>
      <c r="AJ66" s="42"/>
      <c r="AK66" s="42"/>
      <c r="AL66" s="42"/>
      <c r="AM66" s="43"/>
      <c r="AN66" s="42"/>
      <c r="AO66" s="44"/>
      <c r="AQ66" s="4">
        <f>1.5</f>
        <v>1.5</v>
      </c>
      <c r="AR66" s="4">
        <v>25</v>
      </c>
      <c r="AS66" s="4">
        <v>500</v>
      </c>
      <c r="AU66" s="4">
        <v>750</v>
      </c>
      <c r="AV66" s="4">
        <f t="shared" si="4"/>
        <v>750</v>
      </c>
    </row>
    <row r="67" s="4" customFormat="1" customHeight="1" spans="1:48">
      <c r="A67" s="36">
        <v>62</v>
      </c>
      <c r="B67" s="36"/>
      <c r="C67" s="2"/>
      <c r="D67" s="2" t="s">
        <v>328</v>
      </c>
      <c r="E67" s="2"/>
      <c r="F67" s="2" t="s">
        <v>329</v>
      </c>
      <c r="G67" s="2"/>
      <c r="H67" s="36" t="s">
        <v>205</v>
      </c>
      <c r="I67" s="36">
        <v>1</v>
      </c>
      <c r="J67" s="36"/>
      <c r="K67" s="36"/>
      <c r="L67" s="36"/>
      <c r="M67" s="36"/>
      <c r="N67" s="36"/>
      <c r="O67" s="36"/>
      <c r="P67" s="36"/>
      <c r="Q67" s="36"/>
      <c r="R67" s="37"/>
      <c r="S67" s="37"/>
      <c r="T67" s="38"/>
      <c r="U67" s="45"/>
      <c r="V67" s="45"/>
      <c r="W67" s="45"/>
      <c r="X67" s="45"/>
      <c r="Y67" s="45"/>
      <c r="Z67" s="45"/>
      <c r="AA67" s="45"/>
      <c r="AB67" s="45"/>
      <c r="AC67" s="45"/>
      <c r="AD67" s="39"/>
      <c r="AE67" s="40"/>
      <c r="AF67" s="38"/>
      <c r="AG67" s="38"/>
      <c r="AH67" s="41"/>
      <c r="AI67" s="42"/>
      <c r="AJ67" s="42"/>
      <c r="AK67" s="42"/>
      <c r="AL67" s="42"/>
      <c r="AM67" s="43"/>
      <c r="AN67" s="42"/>
      <c r="AO67" s="44"/>
      <c r="AQ67" s="4">
        <f>0.8</f>
        <v>0.8</v>
      </c>
      <c r="AR67" s="4">
        <v>35</v>
      </c>
      <c r="AS67" s="4">
        <v>875</v>
      </c>
      <c r="AU67" s="4">
        <v>700</v>
      </c>
      <c r="AV67" s="4">
        <f t="shared" si="4"/>
        <v>700</v>
      </c>
    </row>
    <row r="68" s="4" customFormat="1" customHeight="1" spans="1:48">
      <c r="A68" s="36">
        <v>63</v>
      </c>
      <c r="B68" s="36"/>
      <c r="C68" s="2"/>
      <c r="D68" s="2" t="s">
        <v>330</v>
      </c>
      <c r="E68" s="2" t="s">
        <v>331</v>
      </c>
      <c r="F68" s="2" t="s">
        <v>332</v>
      </c>
      <c r="G68" s="2"/>
      <c r="H68" s="36" t="s">
        <v>205</v>
      </c>
      <c r="I68" s="36">
        <v>3</v>
      </c>
      <c r="J68" s="36"/>
      <c r="K68" s="36"/>
      <c r="L68" s="36"/>
      <c r="M68" s="36"/>
      <c r="N68" s="36"/>
      <c r="O68" s="36"/>
      <c r="P68" s="36"/>
      <c r="Q68" s="36"/>
      <c r="R68" s="37"/>
      <c r="S68" s="37"/>
      <c r="T68" s="38"/>
      <c r="U68" s="45"/>
      <c r="V68" s="45"/>
      <c r="W68" s="45"/>
      <c r="X68" s="45"/>
      <c r="Y68" s="45"/>
      <c r="Z68" s="45"/>
      <c r="AA68" s="45"/>
      <c r="AB68" s="45"/>
      <c r="AC68" s="45"/>
      <c r="AD68" s="39"/>
      <c r="AE68" s="40"/>
      <c r="AF68" s="38"/>
      <c r="AG68" s="38"/>
      <c r="AH68" s="41"/>
      <c r="AI68" s="42"/>
      <c r="AJ68" s="42"/>
      <c r="AK68" s="42"/>
      <c r="AL68" s="42"/>
      <c r="AM68" s="43"/>
      <c r="AN68" s="42"/>
      <c r="AO68" s="44"/>
      <c r="AQ68" s="4">
        <f>0.5</f>
        <v>0.5</v>
      </c>
      <c r="AS68" s="4">
        <v>972</v>
      </c>
      <c r="AU68" s="4">
        <v>486</v>
      </c>
      <c r="AV68" s="4">
        <f t="shared" si="4"/>
        <v>162</v>
      </c>
    </row>
    <row r="69" s="4" customFormat="1" customHeight="1" spans="1:48">
      <c r="A69" s="36">
        <v>64</v>
      </c>
      <c r="B69" s="36"/>
      <c r="C69" s="2"/>
      <c r="D69" s="2" t="s">
        <v>333</v>
      </c>
      <c r="E69" s="2" t="s">
        <v>253</v>
      </c>
      <c r="F69" s="2" t="s">
        <v>334</v>
      </c>
      <c r="G69" s="2"/>
      <c r="H69" s="36" t="s">
        <v>205</v>
      </c>
      <c r="I69" s="36">
        <v>3</v>
      </c>
      <c r="J69" s="36"/>
      <c r="K69" s="36"/>
      <c r="L69" s="36"/>
      <c r="M69" s="36"/>
      <c r="N69" s="36"/>
      <c r="O69" s="36"/>
      <c r="P69" s="36"/>
      <c r="Q69" s="36"/>
      <c r="R69" s="37"/>
      <c r="S69" s="37"/>
      <c r="T69" s="38"/>
      <c r="U69" s="45"/>
      <c r="V69" s="45"/>
      <c r="W69" s="45"/>
      <c r="X69" s="45"/>
      <c r="Y69" s="45"/>
      <c r="Z69" s="45"/>
      <c r="AA69" s="45"/>
      <c r="AB69" s="45"/>
      <c r="AC69" s="45"/>
      <c r="AD69" s="39"/>
      <c r="AE69" s="40"/>
      <c r="AF69" s="38"/>
      <c r="AG69" s="38"/>
      <c r="AH69" s="41"/>
      <c r="AI69" s="42"/>
      <c r="AJ69" s="42"/>
      <c r="AK69" s="42"/>
      <c r="AL69" s="42"/>
      <c r="AM69" s="43"/>
      <c r="AN69" s="42"/>
      <c r="AO69" s="44"/>
      <c r="AQ69" s="4">
        <f>0.3</f>
        <v>0.3</v>
      </c>
      <c r="AR69" s="4">
        <v>25</v>
      </c>
      <c r="AS69" s="4">
        <v>800</v>
      </c>
      <c r="AU69" s="4">
        <v>240</v>
      </c>
      <c r="AV69" s="4">
        <f t="shared" si="4"/>
        <v>80</v>
      </c>
    </row>
    <row r="70" s="4" customFormat="1" customHeight="1" spans="1:48">
      <c r="A70" s="36">
        <v>65</v>
      </c>
      <c r="B70" s="36"/>
      <c r="C70" s="2"/>
      <c r="D70" s="2" t="s">
        <v>313</v>
      </c>
      <c r="E70" s="2"/>
      <c r="F70" s="2" t="s">
        <v>335</v>
      </c>
      <c r="G70" s="2"/>
      <c r="H70" s="36" t="s">
        <v>205</v>
      </c>
      <c r="I70" s="36">
        <v>1</v>
      </c>
      <c r="J70" s="36"/>
      <c r="K70" s="36"/>
      <c r="L70" s="36"/>
      <c r="M70" s="36"/>
      <c r="N70" s="36"/>
      <c r="O70" s="36"/>
      <c r="P70" s="36"/>
      <c r="Q70" s="36"/>
      <c r="R70" s="37"/>
      <c r="S70" s="37"/>
      <c r="T70" s="38"/>
      <c r="U70" s="45"/>
      <c r="V70" s="45"/>
      <c r="W70" s="45"/>
      <c r="X70" s="45"/>
      <c r="Y70" s="45"/>
      <c r="Z70" s="45"/>
      <c r="AA70" s="45"/>
      <c r="AB70" s="45"/>
      <c r="AC70" s="45"/>
      <c r="AD70" s="39"/>
      <c r="AE70" s="40"/>
      <c r="AF70" s="38"/>
      <c r="AG70" s="38"/>
      <c r="AH70" s="41"/>
      <c r="AI70" s="42"/>
      <c r="AJ70" s="42"/>
      <c r="AK70" s="42"/>
      <c r="AL70" s="42"/>
      <c r="AM70" s="43"/>
      <c r="AN70" s="42"/>
      <c r="AO70" s="44"/>
      <c r="AQ70" s="4">
        <v>0.6</v>
      </c>
      <c r="AR70" s="4">
        <v>100</v>
      </c>
      <c r="AS70" s="4">
        <v>1200</v>
      </c>
      <c r="AU70" s="4">
        <v>720</v>
      </c>
      <c r="AV70" s="4">
        <f t="shared" ref="AV70:AV133" si="5">AU70/I70</f>
        <v>720</v>
      </c>
    </row>
    <row r="71" s="4" customFormat="1" customHeight="1" spans="1:48">
      <c r="A71" s="36">
        <v>66</v>
      </c>
      <c r="B71" s="36"/>
      <c r="C71" s="2"/>
      <c r="D71" s="2" t="s">
        <v>336</v>
      </c>
      <c r="E71" s="2" t="s">
        <v>301</v>
      </c>
      <c r="F71" s="2" t="s">
        <v>337</v>
      </c>
      <c r="G71" s="2"/>
      <c r="H71" s="36" t="s">
        <v>205</v>
      </c>
      <c r="I71" s="36">
        <v>13</v>
      </c>
      <c r="J71" s="36"/>
      <c r="K71" s="36"/>
      <c r="L71" s="36"/>
      <c r="M71" s="36"/>
      <c r="N71" s="36"/>
      <c r="O71" s="36"/>
      <c r="P71" s="36"/>
      <c r="Q71" s="36"/>
      <c r="R71" s="37"/>
      <c r="S71" s="37"/>
      <c r="T71" s="38"/>
      <c r="U71" s="45"/>
      <c r="V71" s="45"/>
      <c r="W71" s="45"/>
      <c r="X71" s="45"/>
      <c r="Y71" s="45"/>
      <c r="Z71" s="45"/>
      <c r="AA71" s="45"/>
      <c r="AB71" s="45"/>
      <c r="AC71" s="45"/>
      <c r="AD71" s="39"/>
      <c r="AE71" s="40"/>
      <c r="AF71" s="38"/>
      <c r="AG71" s="38"/>
      <c r="AH71" s="41"/>
      <c r="AI71" s="42"/>
      <c r="AJ71" s="42"/>
      <c r="AK71" s="42"/>
      <c r="AL71" s="42"/>
      <c r="AM71" s="43"/>
      <c r="AN71" s="42"/>
      <c r="AO71" s="44"/>
      <c r="AQ71" s="4">
        <f>0.7</f>
        <v>0.7</v>
      </c>
      <c r="AR71" s="4">
        <v>25</v>
      </c>
      <c r="AS71" s="4">
        <v>750</v>
      </c>
      <c r="AU71" s="4">
        <v>525</v>
      </c>
      <c r="AV71" s="4">
        <f t="shared" si="5"/>
        <v>40.3846153846154</v>
      </c>
    </row>
    <row r="72" s="4" customFormat="1" customHeight="1" spans="1:48">
      <c r="A72" s="36">
        <v>67</v>
      </c>
      <c r="B72" s="36"/>
      <c r="C72" s="2"/>
      <c r="D72" s="2" t="s">
        <v>338</v>
      </c>
      <c r="E72" s="2" t="s">
        <v>339</v>
      </c>
      <c r="F72" s="2" t="s">
        <v>340</v>
      </c>
      <c r="G72" s="2"/>
      <c r="H72" s="36" t="s">
        <v>205</v>
      </c>
      <c r="I72" s="36">
        <v>3</v>
      </c>
      <c r="J72" s="36"/>
      <c r="K72" s="36"/>
      <c r="L72" s="36"/>
      <c r="M72" s="36"/>
      <c r="N72" s="36"/>
      <c r="O72" s="36"/>
      <c r="P72" s="36"/>
      <c r="Q72" s="36"/>
      <c r="R72" s="37"/>
      <c r="S72" s="37"/>
      <c r="T72" s="38"/>
      <c r="U72" s="45"/>
      <c r="V72" s="45"/>
      <c r="W72" s="45"/>
      <c r="X72" s="45"/>
      <c r="Y72" s="45"/>
      <c r="Z72" s="45"/>
      <c r="AA72" s="45"/>
      <c r="AB72" s="45"/>
      <c r="AC72" s="45"/>
      <c r="AD72" s="39"/>
      <c r="AE72" s="40"/>
      <c r="AF72" s="38"/>
      <c r="AG72" s="38"/>
      <c r="AH72" s="41"/>
      <c r="AI72" s="42"/>
      <c r="AJ72" s="42"/>
      <c r="AK72" s="42"/>
      <c r="AL72" s="42"/>
      <c r="AM72" s="43"/>
      <c r="AN72" s="42"/>
      <c r="AO72" s="44"/>
      <c r="AQ72" s="4">
        <f>1.8*576</f>
        <v>1036.8</v>
      </c>
      <c r="AS72" s="4">
        <v>576</v>
      </c>
      <c r="AU72" s="4">
        <v>1036.8</v>
      </c>
      <c r="AV72" s="4">
        <f t="shared" si="5"/>
        <v>345.6</v>
      </c>
    </row>
    <row r="73" s="4" customFormat="1" customHeight="1" spans="1:48">
      <c r="A73" s="36">
        <v>68</v>
      </c>
      <c r="B73" s="36"/>
      <c r="C73" s="2"/>
      <c r="D73" s="2" t="s">
        <v>341</v>
      </c>
      <c r="E73" s="2"/>
      <c r="F73" s="2" t="s">
        <v>342</v>
      </c>
      <c r="G73" s="2"/>
      <c r="H73" s="36" t="s">
        <v>205</v>
      </c>
      <c r="I73" s="36">
        <v>2</v>
      </c>
      <c r="J73" s="36"/>
      <c r="K73" s="36"/>
      <c r="L73" s="36"/>
      <c r="M73" s="36"/>
      <c r="N73" s="36"/>
      <c r="O73" s="36"/>
      <c r="P73" s="36"/>
      <c r="Q73" s="36"/>
      <c r="R73" s="37"/>
      <c r="S73" s="37"/>
      <c r="T73" s="38"/>
      <c r="U73" s="45"/>
      <c r="V73" s="45"/>
      <c r="W73" s="45"/>
      <c r="X73" s="45"/>
      <c r="Y73" s="45"/>
      <c r="Z73" s="45"/>
      <c r="AA73" s="45"/>
      <c r="AB73" s="45"/>
      <c r="AC73" s="45"/>
      <c r="AD73" s="39"/>
      <c r="AE73" s="40"/>
      <c r="AF73" s="38"/>
      <c r="AG73" s="38"/>
      <c r="AH73" s="41"/>
      <c r="AI73" s="42"/>
      <c r="AJ73" s="42"/>
      <c r="AK73" s="42"/>
      <c r="AL73" s="42"/>
      <c r="AM73" s="43"/>
      <c r="AN73" s="42"/>
      <c r="AO73" s="44"/>
      <c r="AQ73" s="4">
        <f>0.5</f>
        <v>0.5</v>
      </c>
      <c r="AR73" s="4">
        <v>100</v>
      </c>
      <c r="AU73" s="4">
        <v>100</v>
      </c>
      <c r="AV73" s="4">
        <f t="shared" si="5"/>
        <v>50</v>
      </c>
    </row>
    <row r="74" s="4" customFormat="1" customHeight="1" spans="1:48">
      <c r="A74" s="36">
        <v>69</v>
      </c>
      <c r="B74" s="36"/>
      <c r="C74" s="2"/>
      <c r="D74" s="2" t="s">
        <v>343</v>
      </c>
      <c r="E74" s="2"/>
      <c r="F74" s="2" t="s">
        <v>344</v>
      </c>
      <c r="G74" s="2"/>
      <c r="H74" s="36" t="s">
        <v>205</v>
      </c>
      <c r="I74" s="36">
        <v>2</v>
      </c>
      <c r="J74" s="36"/>
      <c r="K74" s="36"/>
      <c r="L74" s="36"/>
      <c r="M74" s="36"/>
      <c r="N74" s="36"/>
      <c r="O74" s="36"/>
      <c r="P74" s="36"/>
      <c r="Q74" s="36"/>
      <c r="R74" s="37"/>
      <c r="S74" s="37"/>
      <c r="T74" s="38"/>
      <c r="U74" s="45"/>
      <c r="V74" s="45"/>
      <c r="W74" s="45"/>
      <c r="X74" s="45"/>
      <c r="Y74" s="45"/>
      <c r="Z74" s="45"/>
      <c r="AA74" s="45"/>
      <c r="AB74" s="45"/>
      <c r="AC74" s="45"/>
      <c r="AD74" s="39"/>
      <c r="AE74" s="40"/>
      <c r="AF74" s="38"/>
      <c r="AG74" s="38"/>
      <c r="AH74" s="41"/>
      <c r="AI74" s="42"/>
      <c r="AJ74" s="42"/>
      <c r="AK74" s="42"/>
      <c r="AL74" s="42"/>
      <c r="AM74" s="43"/>
      <c r="AN74" s="42"/>
      <c r="AQ74" s="4">
        <f>0.6</f>
        <v>0.6</v>
      </c>
      <c r="AR74" s="4">
        <v>36</v>
      </c>
      <c r="AS74" s="4">
        <v>720</v>
      </c>
      <c r="AU74" s="4">
        <v>432</v>
      </c>
      <c r="AV74" s="4">
        <f t="shared" si="5"/>
        <v>216</v>
      </c>
    </row>
    <row r="75" s="4" customFormat="1" customHeight="1" spans="1:48">
      <c r="A75" s="36">
        <v>70</v>
      </c>
      <c r="B75" s="36"/>
      <c r="C75" s="2"/>
      <c r="D75" s="2" t="s">
        <v>345</v>
      </c>
      <c r="E75" s="2"/>
      <c r="F75" s="2" t="s">
        <v>346</v>
      </c>
      <c r="G75" s="2"/>
      <c r="H75" s="36" t="s">
        <v>205</v>
      </c>
      <c r="I75" s="36">
        <v>3</v>
      </c>
      <c r="J75" s="36"/>
      <c r="K75" s="36"/>
      <c r="L75" s="36"/>
      <c r="M75" s="36"/>
      <c r="N75" s="36"/>
      <c r="O75" s="36"/>
      <c r="P75" s="36"/>
      <c r="Q75" s="36"/>
      <c r="R75" s="37"/>
      <c r="S75" s="37"/>
      <c r="T75" s="38"/>
      <c r="U75" s="45"/>
      <c r="V75" s="45"/>
      <c r="W75" s="45"/>
      <c r="X75" s="45"/>
      <c r="Y75" s="45"/>
      <c r="Z75" s="45"/>
      <c r="AA75" s="45"/>
      <c r="AB75" s="45"/>
      <c r="AC75" s="45"/>
      <c r="AD75" s="39"/>
      <c r="AE75" s="40"/>
      <c r="AF75" s="38"/>
      <c r="AG75" s="38"/>
      <c r="AH75" s="41"/>
      <c r="AI75" s="42"/>
      <c r="AJ75" s="42"/>
      <c r="AK75" s="42"/>
      <c r="AL75" s="42"/>
      <c r="AM75" s="43"/>
      <c r="AN75" s="42"/>
      <c r="AQ75" s="4">
        <f>0.3</f>
        <v>0.3</v>
      </c>
      <c r="AR75" s="4">
        <v>100</v>
      </c>
      <c r="AS75" s="4">
        <v>1200</v>
      </c>
      <c r="AU75" s="4">
        <v>360</v>
      </c>
      <c r="AV75" s="4">
        <f t="shared" si="5"/>
        <v>120</v>
      </c>
    </row>
    <row r="76" s="4" customFormat="1" customHeight="1" spans="1:48">
      <c r="A76" s="36">
        <v>71</v>
      </c>
      <c r="B76" s="36"/>
      <c r="C76" s="2"/>
      <c r="D76" s="2" t="s">
        <v>347</v>
      </c>
      <c r="E76" s="2"/>
      <c r="F76" s="2" t="s">
        <v>348</v>
      </c>
      <c r="G76" s="2"/>
      <c r="H76" s="36" t="s">
        <v>205</v>
      </c>
      <c r="I76" s="36">
        <v>1</v>
      </c>
      <c r="J76" s="36"/>
      <c r="K76" s="36"/>
      <c r="L76" s="36"/>
      <c r="M76" s="36"/>
      <c r="N76" s="36"/>
      <c r="O76" s="36"/>
      <c r="P76" s="36"/>
      <c r="Q76" s="36"/>
      <c r="R76" s="37"/>
      <c r="S76" s="37"/>
      <c r="T76" s="38"/>
      <c r="U76" s="45"/>
      <c r="V76" s="45"/>
      <c r="W76" s="45"/>
      <c r="X76" s="45"/>
      <c r="Y76" s="45"/>
      <c r="Z76" s="45"/>
      <c r="AA76" s="45"/>
      <c r="AB76" s="45"/>
      <c r="AC76" s="45"/>
      <c r="AD76" s="39"/>
      <c r="AE76" s="40"/>
      <c r="AF76" s="38"/>
      <c r="AG76" s="38"/>
      <c r="AH76" s="41"/>
      <c r="AI76" s="42"/>
      <c r="AJ76" s="42"/>
      <c r="AK76" s="42"/>
      <c r="AL76" s="42"/>
      <c r="AM76" s="43"/>
      <c r="AN76" s="42"/>
      <c r="AQ76" s="4">
        <f>0.6*120</f>
        <v>72</v>
      </c>
      <c r="AR76" s="4">
        <v>888</v>
      </c>
      <c r="AS76" s="4">
        <v>1200</v>
      </c>
      <c r="AU76" s="4">
        <v>72</v>
      </c>
      <c r="AV76" s="4">
        <f t="shared" si="5"/>
        <v>72</v>
      </c>
    </row>
    <row r="77" s="4" customFormat="1" customHeight="1" spans="1:48">
      <c r="A77" s="36">
        <v>72</v>
      </c>
      <c r="B77" s="36"/>
      <c r="C77" s="2"/>
      <c r="D77" s="2" t="s">
        <v>349</v>
      </c>
      <c r="E77" s="2"/>
      <c r="F77" s="2" t="s">
        <v>350</v>
      </c>
      <c r="G77" s="2"/>
      <c r="H77" s="36" t="s">
        <v>205</v>
      </c>
      <c r="I77" s="36">
        <v>1</v>
      </c>
      <c r="J77" s="36"/>
      <c r="K77" s="36"/>
      <c r="L77" s="36"/>
      <c r="M77" s="36"/>
      <c r="N77" s="36"/>
      <c r="O77" s="36"/>
      <c r="P77" s="36"/>
      <c r="Q77" s="36"/>
      <c r="R77" s="37"/>
      <c r="S77" s="37"/>
      <c r="T77" s="38"/>
      <c r="U77" s="45"/>
      <c r="V77" s="45"/>
      <c r="W77" s="45"/>
      <c r="X77" s="45"/>
      <c r="Y77" s="45"/>
      <c r="Z77" s="45"/>
      <c r="AA77" s="45"/>
      <c r="AB77" s="45"/>
      <c r="AC77" s="45"/>
      <c r="AD77" s="39"/>
      <c r="AE77" s="40"/>
      <c r="AF77" s="38"/>
      <c r="AG77" s="38"/>
      <c r="AH77" s="41"/>
      <c r="AI77" s="42"/>
      <c r="AJ77" s="42"/>
      <c r="AK77" s="42"/>
      <c r="AL77" s="42"/>
      <c r="AM77" s="43"/>
      <c r="AN77" s="42"/>
      <c r="AQ77" s="4">
        <f>0.4*118</f>
        <v>47.2</v>
      </c>
      <c r="AR77" s="4">
        <v>118</v>
      </c>
      <c r="AS77" s="4">
        <v>1180</v>
      </c>
      <c r="AU77" s="4">
        <v>47.2</v>
      </c>
      <c r="AV77" s="4">
        <f t="shared" si="5"/>
        <v>47.2</v>
      </c>
    </row>
    <row r="78" s="4" customFormat="1" customHeight="1" spans="1:48">
      <c r="A78" s="36">
        <v>73</v>
      </c>
      <c r="B78" s="36"/>
      <c r="C78" s="2"/>
      <c r="D78" s="2" t="s">
        <v>351</v>
      </c>
      <c r="E78" s="2"/>
      <c r="F78" s="2" t="s">
        <v>352</v>
      </c>
      <c r="G78" s="2"/>
      <c r="H78" s="36" t="s">
        <v>205</v>
      </c>
      <c r="I78" s="36">
        <v>1</v>
      </c>
      <c r="J78" s="36"/>
      <c r="K78" s="36"/>
      <c r="L78" s="36"/>
      <c r="M78" s="36"/>
      <c r="N78" s="36"/>
      <c r="O78" s="36"/>
      <c r="P78" s="36"/>
      <c r="Q78" s="36"/>
      <c r="R78" s="37"/>
      <c r="S78" s="37"/>
      <c r="T78" s="38"/>
      <c r="U78" s="45"/>
      <c r="V78" s="45"/>
      <c r="W78" s="45"/>
      <c r="X78" s="45"/>
      <c r="Y78" s="45"/>
      <c r="Z78" s="45"/>
      <c r="AA78" s="45"/>
      <c r="AB78" s="45"/>
      <c r="AC78" s="45"/>
      <c r="AD78" s="39"/>
      <c r="AE78" s="40"/>
      <c r="AF78" s="38"/>
      <c r="AG78" s="38"/>
      <c r="AH78" s="41"/>
      <c r="AI78" s="42"/>
      <c r="AJ78" s="42"/>
      <c r="AK78" s="42"/>
      <c r="AL78" s="42"/>
      <c r="AM78" s="43"/>
      <c r="AN78" s="42"/>
      <c r="AO78" s="44"/>
      <c r="AQ78" s="4">
        <f>0.8*400</f>
        <v>320</v>
      </c>
      <c r="AR78" s="4">
        <v>80</v>
      </c>
      <c r="AS78" s="4">
        <v>400</v>
      </c>
      <c r="AU78" s="4">
        <v>320</v>
      </c>
      <c r="AV78" s="4">
        <f t="shared" si="5"/>
        <v>320</v>
      </c>
    </row>
    <row r="79" s="4" customFormat="1" customHeight="1" spans="1:48">
      <c r="A79" s="36">
        <v>74</v>
      </c>
      <c r="B79" s="36"/>
      <c r="C79" s="2"/>
      <c r="D79" s="2" t="s">
        <v>353</v>
      </c>
      <c r="E79" s="2"/>
      <c r="F79" s="2" t="s">
        <v>354</v>
      </c>
      <c r="G79" s="2"/>
      <c r="H79" s="36" t="s">
        <v>205</v>
      </c>
      <c r="I79" s="36">
        <v>5</v>
      </c>
      <c r="J79" s="36"/>
      <c r="K79" s="36"/>
      <c r="L79" s="36"/>
      <c r="M79" s="36"/>
      <c r="N79" s="36"/>
      <c r="O79" s="36"/>
      <c r="P79" s="36"/>
      <c r="Q79" s="36"/>
      <c r="R79" s="37"/>
      <c r="S79" s="37"/>
      <c r="T79" s="38"/>
      <c r="U79" s="45"/>
      <c r="V79" s="45"/>
      <c r="W79" s="45"/>
      <c r="X79" s="45"/>
      <c r="Y79" s="45"/>
      <c r="Z79" s="45"/>
      <c r="AA79" s="45"/>
      <c r="AB79" s="45"/>
      <c r="AC79" s="45"/>
      <c r="AD79" s="39"/>
      <c r="AE79" s="40"/>
      <c r="AF79" s="38"/>
      <c r="AG79" s="38"/>
      <c r="AH79" s="41"/>
      <c r="AI79" s="42"/>
      <c r="AJ79" s="42"/>
      <c r="AK79" s="42"/>
      <c r="AL79" s="42"/>
      <c r="AM79" s="43"/>
      <c r="AN79" s="42"/>
      <c r="AQ79" s="4">
        <f>0.8</f>
        <v>0.8</v>
      </c>
      <c r="AR79" s="4">
        <v>25</v>
      </c>
      <c r="AS79" s="4">
        <v>250</v>
      </c>
      <c r="AU79" s="4">
        <v>200</v>
      </c>
      <c r="AV79" s="4">
        <f t="shared" si="5"/>
        <v>40</v>
      </c>
    </row>
    <row r="80" s="4" customFormat="1" customHeight="1" spans="1:48">
      <c r="A80" s="36">
        <v>75</v>
      </c>
      <c r="B80" s="36"/>
      <c r="C80" s="2"/>
      <c r="D80" s="2" t="s">
        <v>355</v>
      </c>
      <c r="E80" s="2"/>
      <c r="F80" s="2" t="s">
        <v>356</v>
      </c>
      <c r="G80" s="2"/>
      <c r="H80" s="36" t="s">
        <v>205</v>
      </c>
      <c r="I80" s="36">
        <v>1</v>
      </c>
      <c r="J80" s="36"/>
      <c r="K80" s="36"/>
      <c r="L80" s="36"/>
      <c r="M80" s="36"/>
      <c r="N80" s="36"/>
      <c r="O80" s="36"/>
      <c r="P80" s="36"/>
      <c r="Q80" s="36"/>
      <c r="R80" s="37"/>
      <c r="S80" s="37"/>
      <c r="T80" s="38"/>
      <c r="U80" s="45"/>
      <c r="V80" s="45"/>
      <c r="W80" s="45"/>
      <c r="X80" s="45"/>
      <c r="Y80" s="45"/>
      <c r="Z80" s="45"/>
      <c r="AA80" s="45"/>
      <c r="AB80" s="45"/>
      <c r="AC80" s="45"/>
      <c r="AD80" s="39"/>
      <c r="AE80" s="40"/>
      <c r="AF80" s="38"/>
      <c r="AG80" s="38"/>
      <c r="AH80" s="41"/>
      <c r="AI80" s="42"/>
      <c r="AJ80" s="42"/>
      <c r="AK80" s="42"/>
      <c r="AL80" s="42"/>
      <c r="AM80" s="43"/>
      <c r="AN80" s="42"/>
      <c r="AQ80" s="4">
        <f>0.6</f>
        <v>0.6</v>
      </c>
      <c r="AR80" s="4">
        <v>100</v>
      </c>
      <c r="AS80" s="4">
        <v>800</v>
      </c>
      <c r="AU80" s="4">
        <v>480</v>
      </c>
      <c r="AV80" s="4">
        <f t="shared" si="5"/>
        <v>480</v>
      </c>
    </row>
    <row r="81" s="4" customFormat="1" customHeight="1" spans="1:48">
      <c r="A81" s="36">
        <v>76</v>
      </c>
      <c r="B81" s="36"/>
      <c r="C81" s="2"/>
      <c r="D81" s="2" t="s">
        <v>357</v>
      </c>
      <c r="E81" s="2" t="s">
        <v>358</v>
      </c>
      <c r="F81" s="2" t="s">
        <v>359</v>
      </c>
      <c r="G81" s="2"/>
      <c r="H81" s="36" t="s">
        <v>205</v>
      </c>
      <c r="I81" s="36">
        <v>2</v>
      </c>
      <c r="J81" s="36"/>
      <c r="K81" s="36"/>
      <c r="L81" s="36"/>
      <c r="M81" s="36"/>
      <c r="N81" s="36"/>
      <c r="O81" s="36"/>
      <c r="P81" s="36"/>
      <c r="Q81" s="36"/>
      <c r="R81" s="37"/>
      <c r="S81" s="37"/>
      <c r="T81" s="38"/>
      <c r="U81" s="45"/>
      <c r="V81" s="45"/>
      <c r="W81" s="45"/>
      <c r="X81" s="45"/>
      <c r="Y81" s="45"/>
      <c r="Z81" s="45"/>
      <c r="AA81" s="45"/>
      <c r="AB81" s="45"/>
      <c r="AC81" s="45"/>
      <c r="AD81" s="39"/>
      <c r="AE81" s="40"/>
      <c r="AF81" s="38"/>
      <c r="AG81" s="38"/>
      <c r="AH81" s="41"/>
      <c r="AI81" s="42"/>
      <c r="AJ81" s="42"/>
      <c r="AK81" s="42"/>
      <c r="AL81" s="42"/>
      <c r="AM81" s="43"/>
      <c r="AN81" s="42"/>
      <c r="AO81" s="44"/>
      <c r="AQ81" s="4">
        <f>0.8*666</f>
        <v>532.8</v>
      </c>
      <c r="AS81" s="4">
        <v>666</v>
      </c>
      <c r="AU81" s="4">
        <v>532.8</v>
      </c>
      <c r="AV81" s="4">
        <f t="shared" si="5"/>
        <v>266.4</v>
      </c>
    </row>
    <row r="82" s="4" customFormat="1" customHeight="1" spans="1:48">
      <c r="A82" s="36">
        <v>77</v>
      </c>
      <c r="B82" s="36"/>
      <c r="C82" s="2"/>
      <c r="D82" s="2" t="s">
        <v>360</v>
      </c>
      <c r="E82" s="2"/>
      <c r="F82" s="2" t="s">
        <v>361</v>
      </c>
      <c r="G82" s="2"/>
      <c r="H82" s="36" t="s">
        <v>205</v>
      </c>
      <c r="I82" s="36">
        <v>1</v>
      </c>
      <c r="J82" s="36"/>
      <c r="K82" s="36"/>
      <c r="L82" s="36"/>
      <c r="M82" s="36"/>
      <c r="N82" s="36"/>
      <c r="O82" s="36"/>
      <c r="P82" s="36"/>
      <c r="Q82" s="36"/>
      <c r="R82" s="37"/>
      <c r="S82" s="37"/>
      <c r="T82" s="38"/>
      <c r="U82" s="45"/>
      <c r="V82" s="45"/>
      <c r="W82" s="45"/>
      <c r="X82" s="45"/>
      <c r="Y82" s="45"/>
      <c r="Z82" s="45"/>
      <c r="AA82" s="45"/>
      <c r="AB82" s="45"/>
      <c r="AC82" s="45"/>
      <c r="AD82" s="39"/>
      <c r="AE82" s="40"/>
      <c r="AF82" s="38"/>
      <c r="AG82" s="38"/>
      <c r="AH82" s="41"/>
      <c r="AI82" s="42"/>
      <c r="AJ82" s="42"/>
      <c r="AK82" s="42"/>
      <c r="AL82" s="42"/>
      <c r="AM82" s="43"/>
      <c r="AN82" s="42"/>
      <c r="AO82" s="44"/>
      <c r="AQ82" s="4">
        <f>0.6</f>
        <v>0.6</v>
      </c>
      <c r="AR82" s="4">
        <v>100</v>
      </c>
      <c r="AS82" s="4">
        <v>500</v>
      </c>
      <c r="AU82" s="4">
        <v>300</v>
      </c>
      <c r="AV82" s="4">
        <f t="shared" si="5"/>
        <v>300</v>
      </c>
    </row>
    <row r="83" s="4" customFormat="1" customHeight="1" spans="1:48">
      <c r="A83" s="36">
        <v>78</v>
      </c>
      <c r="B83" s="36"/>
      <c r="C83" s="2"/>
      <c r="D83" s="2" t="s">
        <v>362</v>
      </c>
      <c r="E83" s="2"/>
      <c r="F83" s="2" t="s">
        <v>361</v>
      </c>
      <c r="G83" s="2"/>
      <c r="H83" s="36" t="s">
        <v>205</v>
      </c>
      <c r="I83" s="36">
        <v>1</v>
      </c>
      <c r="J83" s="36"/>
      <c r="K83" s="36"/>
      <c r="L83" s="36"/>
      <c r="M83" s="36"/>
      <c r="N83" s="36"/>
      <c r="O83" s="36"/>
      <c r="P83" s="36"/>
      <c r="Q83" s="36"/>
      <c r="R83" s="37"/>
      <c r="S83" s="37"/>
      <c r="T83" s="38"/>
      <c r="U83" s="45"/>
      <c r="V83" s="45"/>
      <c r="W83" s="45"/>
      <c r="X83" s="45"/>
      <c r="Y83" s="45"/>
      <c r="Z83" s="45"/>
      <c r="AA83" s="45"/>
      <c r="AB83" s="45"/>
      <c r="AC83" s="45"/>
      <c r="AD83" s="39"/>
      <c r="AE83" s="40"/>
      <c r="AF83" s="38"/>
      <c r="AG83" s="38"/>
      <c r="AH83" s="41"/>
      <c r="AI83" s="42"/>
      <c r="AJ83" s="42"/>
      <c r="AK83" s="42"/>
      <c r="AL83" s="42"/>
      <c r="AM83" s="43"/>
      <c r="AN83" s="42"/>
      <c r="AQ83" s="4">
        <f>0.6</f>
        <v>0.6</v>
      </c>
      <c r="AR83" s="4">
        <v>100</v>
      </c>
      <c r="AS83" s="4">
        <v>500</v>
      </c>
      <c r="AU83" s="4">
        <v>300</v>
      </c>
      <c r="AV83" s="4">
        <f t="shared" si="5"/>
        <v>300</v>
      </c>
    </row>
    <row r="84" s="4" customFormat="1" customHeight="1" spans="1:48">
      <c r="A84" s="36">
        <v>79</v>
      </c>
      <c r="B84" s="36"/>
      <c r="C84" s="2"/>
      <c r="D84" s="2" t="s">
        <v>363</v>
      </c>
      <c r="E84" s="2"/>
      <c r="F84" s="2" t="s">
        <v>361</v>
      </c>
      <c r="G84" s="2"/>
      <c r="H84" s="36" t="s">
        <v>205</v>
      </c>
      <c r="I84" s="36">
        <v>1</v>
      </c>
      <c r="J84" s="36"/>
      <c r="K84" s="36"/>
      <c r="L84" s="36"/>
      <c r="M84" s="36"/>
      <c r="N84" s="36"/>
      <c r="O84" s="36"/>
      <c r="P84" s="36"/>
      <c r="Q84" s="36"/>
      <c r="R84" s="37"/>
      <c r="S84" s="37"/>
      <c r="T84" s="38"/>
      <c r="U84" s="45"/>
      <c r="V84" s="45"/>
      <c r="W84" s="45"/>
      <c r="X84" s="45"/>
      <c r="Y84" s="45"/>
      <c r="Z84" s="45"/>
      <c r="AA84" s="45"/>
      <c r="AB84" s="45"/>
      <c r="AC84" s="45"/>
      <c r="AD84" s="39"/>
      <c r="AE84" s="40"/>
      <c r="AF84" s="38"/>
      <c r="AG84" s="38"/>
      <c r="AH84" s="41"/>
      <c r="AI84" s="42"/>
      <c r="AJ84" s="42"/>
      <c r="AK84" s="42"/>
      <c r="AL84" s="42"/>
      <c r="AM84" s="43"/>
      <c r="AN84" s="42"/>
      <c r="AO84" s="44"/>
      <c r="AQ84" s="4">
        <f>0.6</f>
        <v>0.6</v>
      </c>
      <c r="AR84" s="4">
        <v>100</v>
      </c>
      <c r="AS84" s="4">
        <v>500</v>
      </c>
      <c r="AU84" s="4">
        <v>300</v>
      </c>
      <c r="AV84" s="4">
        <f t="shared" si="5"/>
        <v>300</v>
      </c>
    </row>
    <row r="85" s="4" customFormat="1" customHeight="1" spans="1:48">
      <c r="A85" s="36">
        <v>80</v>
      </c>
      <c r="B85" s="36"/>
      <c r="C85" s="2"/>
      <c r="D85" s="2" t="s">
        <v>364</v>
      </c>
      <c r="E85" s="2"/>
      <c r="F85" s="2" t="s">
        <v>365</v>
      </c>
      <c r="G85" s="2"/>
      <c r="H85" s="36" t="s">
        <v>205</v>
      </c>
      <c r="I85" s="36">
        <v>1</v>
      </c>
      <c r="J85" s="36"/>
      <c r="K85" s="36"/>
      <c r="L85" s="36"/>
      <c r="M85" s="36"/>
      <c r="N85" s="36"/>
      <c r="O85" s="36"/>
      <c r="P85" s="36"/>
      <c r="Q85" s="36"/>
      <c r="R85" s="37"/>
      <c r="S85" s="37"/>
      <c r="T85" s="38"/>
      <c r="U85" s="45"/>
      <c r="V85" s="45"/>
      <c r="W85" s="45"/>
      <c r="X85" s="45"/>
      <c r="Y85" s="45"/>
      <c r="Z85" s="45"/>
      <c r="AA85" s="45"/>
      <c r="AB85" s="45"/>
      <c r="AC85" s="45"/>
      <c r="AD85" s="39"/>
      <c r="AE85" s="40"/>
      <c r="AF85" s="38"/>
      <c r="AG85" s="38"/>
      <c r="AH85" s="41"/>
      <c r="AI85" s="42"/>
      <c r="AJ85" s="42"/>
      <c r="AK85" s="42"/>
      <c r="AL85" s="42"/>
      <c r="AM85" s="43"/>
      <c r="AN85" s="42"/>
      <c r="AO85" s="44"/>
      <c r="AQ85" s="4">
        <f>0.8</f>
        <v>0.8</v>
      </c>
      <c r="AR85" s="4">
        <v>100</v>
      </c>
      <c r="AS85" s="4">
        <v>1000</v>
      </c>
      <c r="AU85" s="4">
        <v>800</v>
      </c>
      <c r="AV85" s="4">
        <f t="shared" si="5"/>
        <v>800</v>
      </c>
    </row>
    <row r="86" s="4" customFormat="1" customHeight="1" spans="1:48">
      <c r="A86" s="36">
        <v>81</v>
      </c>
      <c r="B86" s="36"/>
      <c r="C86" s="2"/>
      <c r="D86" s="2" t="s">
        <v>366</v>
      </c>
      <c r="E86" s="2"/>
      <c r="F86" s="2" t="s">
        <v>367</v>
      </c>
      <c r="G86" s="2"/>
      <c r="H86" s="36" t="s">
        <v>205</v>
      </c>
      <c r="I86" s="36">
        <v>6</v>
      </c>
      <c r="J86" s="36"/>
      <c r="K86" s="36"/>
      <c r="L86" s="36"/>
      <c r="M86" s="36"/>
      <c r="N86" s="36"/>
      <c r="O86" s="36"/>
      <c r="P86" s="36"/>
      <c r="Q86" s="36"/>
      <c r="R86" s="37"/>
      <c r="S86" s="37"/>
      <c r="T86" s="38"/>
      <c r="U86" s="45"/>
      <c r="V86" s="45"/>
      <c r="W86" s="45"/>
      <c r="X86" s="45"/>
      <c r="Y86" s="45"/>
      <c r="Z86" s="45"/>
      <c r="AA86" s="45"/>
      <c r="AB86" s="45"/>
      <c r="AC86" s="45"/>
      <c r="AD86" s="39"/>
      <c r="AE86" s="40"/>
      <c r="AF86" s="38"/>
      <c r="AG86" s="38"/>
      <c r="AH86" s="41"/>
      <c r="AI86" s="42"/>
      <c r="AJ86" s="42"/>
      <c r="AK86" s="42"/>
      <c r="AL86" s="42"/>
      <c r="AM86" s="43"/>
      <c r="AN86" s="42"/>
      <c r="AO86" s="44"/>
      <c r="AQ86" s="4">
        <f>0.6*500</f>
        <v>300</v>
      </c>
      <c r="AR86" s="4">
        <v>100</v>
      </c>
      <c r="AS86" s="4">
        <v>800</v>
      </c>
      <c r="AU86" s="4">
        <v>300</v>
      </c>
      <c r="AV86" s="4">
        <f t="shared" si="5"/>
        <v>50</v>
      </c>
    </row>
    <row r="87" s="4" customFormat="1" customHeight="1" spans="1:48">
      <c r="A87" s="36">
        <v>82</v>
      </c>
      <c r="B87" s="36"/>
      <c r="C87" s="2"/>
      <c r="D87" s="2" t="s">
        <v>368</v>
      </c>
      <c r="E87" s="2" t="s">
        <v>301</v>
      </c>
      <c r="F87" s="2" t="s">
        <v>369</v>
      </c>
      <c r="G87" s="2"/>
      <c r="H87" s="36" t="s">
        <v>205</v>
      </c>
      <c r="I87" s="36">
        <v>3</v>
      </c>
      <c r="J87" s="36"/>
      <c r="K87" s="36"/>
      <c r="L87" s="36"/>
      <c r="M87" s="36"/>
      <c r="N87" s="36"/>
      <c r="O87" s="36"/>
      <c r="P87" s="36"/>
      <c r="Q87" s="36"/>
      <c r="R87" s="37"/>
      <c r="S87" s="37"/>
      <c r="T87" s="38"/>
      <c r="U87" s="45"/>
      <c r="V87" s="45"/>
      <c r="W87" s="45"/>
      <c r="X87" s="45"/>
      <c r="Y87" s="45"/>
      <c r="Z87" s="45"/>
      <c r="AA87" s="45"/>
      <c r="AB87" s="45"/>
      <c r="AC87" s="45"/>
      <c r="AD87" s="39"/>
      <c r="AE87" s="40"/>
      <c r="AF87" s="38"/>
      <c r="AG87" s="38"/>
      <c r="AH87" s="41"/>
      <c r="AI87" s="42"/>
      <c r="AJ87" s="42"/>
      <c r="AK87" s="42"/>
      <c r="AL87" s="42"/>
      <c r="AM87" s="43"/>
      <c r="AN87" s="42"/>
      <c r="AO87" s="44"/>
      <c r="AQ87" s="4">
        <f>1.2</f>
        <v>1.2</v>
      </c>
      <c r="AR87" s="4">
        <v>72</v>
      </c>
      <c r="AS87" s="4">
        <v>778</v>
      </c>
      <c r="AU87" s="4">
        <v>933.6</v>
      </c>
      <c r="AV87" s="4">
        <f t="shared" si="5"/>
        <v>311.2</v>
      </c>
    </row>
    <row r="88" s="4" customFormat="1" customHeight="1" spans="1:48">
      <c r="A88" s="36">
        <v>83</v>
      </c>
      <c r="B88" s="36"/>
      <c r="C88" s="2"/>
      <c r="D88" s="2" t="s">
        <v>370</v>
      </c>
      <c r="E88" s="2" t="s">
        <v>253</v>
      </c>
      <c r="F88" s="2" t="s">
        <v>371</v>
      </c>
      <c r="G88" s="2"/>
      <c r="H88" s="36" t="s">
        <v>205</v>
      </c>
      <c r="I88" s="36">
        <v>2</v>
      </c>
      <c r="J88" s="36"/>
      <c r="K88" s="36"/>
      <c r="L88" s="36"/>
      <c r="M88" s="36"/>
      <c r="N88" s="36"/>
      <c r="O88" s="36"/>
      <c r="P88" s="36"/>
      <c r="Q88" s="36"/>
      <c r="R88" s="37"/>
      <c r="S88" s="37"/>
      <c r="T88" s="38"/>
      <c r="U88" s="45"/>
      <c r="V88" s="45"/>
      <c r="W88" s="45"/>
      <c r="X88" s="45"/>
      <c r="Y88" s="45"/>
      <c r="Z88" s="45"/>
      <c r="AA88" s="45"/>
      <c r="AB88" s="45"/>
      <c r="AC88" s="45"/>
      <c r="AD88" s="39"/>
      <c r="AE88" s="40"/>
      <c r="AF88" s="38"/>
      <c r="AG88" s="38"/>
      <c r="AH88" s="41"/>
      <c r="AI88" s="42"/>
      <c r="AJ88" s="42"/>
      <c r="AK88" s="42"/>
      <c r="AL88" s="42"/>
      <c r="AM88" s="43"/>
      <c r="AN88" s="42"/>
      <c r="AQ88" s="4">
        <f>0.8*900</f>
        <v>720</v>
      </c>
      <c r="AR88" s="4">
        <v>49</v>
      </c>
      <c r="AS88" s="4">
        <v>980</v>
      </c>
      <c r="AU88" s="4">
        <v>720</v>
      </c>
      <c r="AV88" s="4">
        <f t="shared" si="5"/>
        <v>360</v>
      </c>
    </row>
    <row r="89" s="4" customFormat="1" customHeight="1" spans="1:48">
      <c r="A89" s="36">
        <v>84</v>
      </c>
      <c r="B89" s="36"/>
      <c r="C89" s="2"/>
      <c r="D89" s="2" t="s">
        <v>372</v>
      </c>
      <c r="E89" s="2"/>
      <c r="F89" s="2" t="s">
        <v>373</v>
      </c>
      <c r="G89" s="2"/>
      <c r="H89" s="36" t="s">
        <v>205</v>
      </c>
      <c r="I89" s="36">
        <v>1</v>
      </c>
      <c r="J89" s="36"/>
      <c r="K89" s="36"/>
      <c r="L89" s="36"/>
      <c r="M89" s="36"/>
      <c r="N89" s="36"/>
      <c r="O89" s="36"/>
      <c r="P89" s="36"/>
      <c r="Q89" s="36"/>
      <c r="R89" s="37"/>
      <c r="S89" s="37"/>
      <c r="T89" s="38"/>
      <c r="U89" s="45"/>
      <c r="V89" s="45"/>
      <c r="W89" s="45"/>
      <c r="X89" s="45"/>
      <c r="Y89" s="45"/>
      <c r="Z89" s="45"/>
      <c r="AA89" s="45"/>
      <c r="AB89" s="45"/>
      <c r="AC89" s="45"/>
      <c r="AD89" s="39"/>
      <c r="AE89" s="40"/>
      <c r="AF89" s="38"/>
      <c r="AG89" s="38"/>
      <c r="AH89" s="41"/>
      <c r="AI89" s="42"/>
      <c r="AJ89" s="42"/>
      <c r="AK89" s="42"/>
      <c r="AL89" s="42"/>
      <c r="AM89" s="43"/>
      <c r="AN89" s="42"/>
      <c r="AQ89" s="4">
        <f>0.8*480</f>
        <v>384</v>
      </c>
      <c r="AR89" s="4">
        <v>60</v>
      </c>
      <c r="AS89" s="4">
        <v>480</v>
      </c>
      <c r="AU89" s="4">
        <v>384</v>
      </c>
      <c r="AV89" s="4">
        <f t="shared" si="5"/>
        <v>384</v>
      </c>
    </row>
    <row r="90" s="4" customFormat="1" customHeight="1" spans="1:48">
      <c r="A90" s="36">
        <v>85</v>
      </c>
      <c r="B90" s="36"/>
      <c r="C90" s="2"/>
      <c r="D90" s="2" t="s">
        <v>374</v>
      </c>
      <c r="E90" s="2"/>
      <c r="F90" s="2" t="s">
        <v>375</v>
      </c>
      <c r="G90" s="2"/>
      <c r="H90" s="36" t="s">
        <v>205</v>
      </c>
      <c r="I90" s="36">
        <v>2</v>
      </c>
      <c r="J90" s="36"/>
      <c r="K90" s="36"/>
      <c r="L90" s="36"/>
      <c r="M90" s="36"/>
      <c r="N90" s="36"/>
      <c r="O90" s="36"/>
      <c r="P90" s="36"/>
      <c r="Q90" s="36"/>
      <c r="R90" s="37"/>
      <c r="S90" s="37"/>
      <c r="T90" s="38"/>
      <c r="U90" s="45"/>
      <c r="V90" s="45"/>
      <c r="W90" s="45"/>
      <c r="X90" s="45"/>
      <c r="Y90" s="45"/>
      <c r="Z90" s="45"/>
      <c r="AA90" s="45"/>
      <c r="AB90" s="45"/>
      <c r="AC90" s="45"/>
      <c r="AD90" s="39"/>
      <c r="AE90" s="40"/>
      <c r="AF90" s="38"/>
      <c r="AG90" s="38"/>
      <c r="AH90" s="41"/>
      <c r="AI90" s="42"/>
      <c r="AJ90" s="42"/>
      <c r="AK90" s="42"/>
      <c r="AL90" s="42"/>
      <c r="AM90" s="43"/>
      <c r="AN90" s="42"/>
      <c r="AQ90" s="4">
        <f>0.6</f>
        <v>0.6</v>
      </c>
      <c r="AR90" s="4">
        <v>100</v>
      </c>
      <c r="AS90" s="4">
        <v>600</v>
      </c>
      <c r="AU90" s="4">
        <v>360</v>
      </c>
      <c r="AV90" s="4">
        <f t="shared" si="5"/>
        <v>180</v>
      </c>
    </row>
    <row r="91" s="4" customFormat="1" customHeight="1" spans="1:48">
      <c r="A91" s="36">
        <v>86</v>
      </c>
      <c r="B91" s="36"/>
      <c r="C91" s="2"/>
      <c r="D91" s="2" t="s">
        <v>376</v>
      </c>
      <c r="E91" s="2" t="s">
        <v>377</v>
      </c>
      <c r="F91" s="2"/>
      <c r="G91" s="2"/>
      <c r="H91" s="36" t="s">
        <v>205</v>
      </c>
      <c r="I91" s="36">
        <v>1</v>
      </c>
      <c r="J91" s="36"/>
      <c r="K91" s="36"/>
      <c r="L91" s="36"/>
      <c r="M91" s="36"/>
      <c r="N91" s="36"/>
      <c r="O91" s="36"/>
      <c r="P91" s="36"/>
      <c r="Q91" s="36"/>
      <c r="R91" s="37"/>
      <c r="S91" s="37"/>
      <c r="T91" s="38"/>
      <c r="U91" s="45"/>
      <c r="V91" s="45"/>
      <c r="W91" s="45"/>
      <c r="X91" s="45"/>
      <c r="Y91" s="45"/>
      <c r="Z91" s="45"/>
      <c r="AA91" s="45"/>
      <c r="AB91" s="45"/>
      <c r="AC91" s="45"/>
      <c r="AD91" s="39"/>
      <c r="AE91" s="40"/>
      <c r="AF91" s="38"/>
      <c r="AG91" s="38"/>
      <c r="AH91" s="41"/>
      <c r="AI91" s="42"/>
      <c r="AJ91" s="42"/>
      <c r="AK91" s="42"/>
      <c r="AL91" s="42"/>
      <c r="AM91" s="43"/>
      <c r="AN91" s="42"/>
      <c r="AO91" s="44"/>
      <c r="AQ91" s="4">
        <f>1.2</f>
        <v>1.2</v>
      </c>
      <c r="AS91" s="4">
        <v>1200</v>
      </c>
      <c r="AU91" s="4">
        <v>1440</v>
      </c>
      <c r="AV91" s="4">
        <f t="shared" si="5"/>
        <v>1440</v>
      </c>
    </row>
    <row r="92" s="4" customFormat="1" customHeight="1" spans="1:48">
      <c r="A92" s="36">
        <v>87</v>
      </c>
      <c r="B92" s="36"/>
      <c r="C92" s="2"/>
      <c r="D92" s="2" t="s">
        <v>378</v>
      </c>
      <c r="E92" s="2" t="s">
        <v>298</v>
      </c>
      <c r="F92" s="2" t="s">
        <v>379</v>
      </c>
      <c r="G92" s="2"/>
      <c r="H92" s="36" t="s">
        <v>205</v>
      </c>
      <c r="I92" s="36">
        <v>1</v>
      </c>
      <c r="J92" s="36"/>
      <c r="K92" s="36"/>
      <c r="L92" s="36"/>
      <c r="M92" s="36"/>
      <c r="N92" s="36"/>
      <c r="O92" s="36"/>
      <c r="P92" s="36"/>
      <c r="Q92" s="36"/>
      <c r="R92" s="37"/>
      <c r="S92" s="37"/>
      <c r="T92" s="38"/>
      <c r="U92" s="45"/>
      <c r="V92" s="45"/>
      <c r="W92" s="45"/>
      <c r="X92" s="45"/>
      <c r="Y92" s="45"/>
      <c r="Z92" s="45"/>
      <c r="AA92" s="45"/>
      <c r="AB92" s="45"/>
      <c r="AC92" s="45"/>
      <c r="AD92" s="39"/>
      <c r="AE92" s="40"/>
      <c r="AF92" s="38"/>
      <c r="AG92" s="38"/>
      <c r="AH92" s="41"/>
      <c r="AI92" s="42"/>
      <c r="AJ92" s="42"/>
      <c r="AK92" s="42"/>
      <c r="AL92" s="42"/>
      <c r="AM92" s="43"/>
      <c r="AN92" s="42"/>
      <c r="AO92" s="44"/>
      <c r="AQ92" s="4">
        <f>0.8</f>
        <v>0.8</v>
      </c>
      <c r="AS92" s="4">
        <v>1000</v>
      </c>
      <c r="AU92" s="4">
        <v>800</v>
      </c>
      <c r="AV92" s="4">
        <f t="shared" si="5"/>
        <v>800</v>
      </c>
    </row>
    <row r="93" s="4" customFormat="1" customHeight="1" spans="1:48">
      <c r="A93" s="36">
        <v>88</v>
      </c>
      <c r="B93" s="36"/>
      <c r="C93" s="2"/>
      <c r="D93" s="2" t="s">
        <v>380</v>
      </c>
      <c r="E93" s="2"/>
      <c r="F93" s="2" t="s">
        <v>381</v>
      </c>
      <c r="G93" s="2"/>
      <c r="H93" s="36" t="s">
        <v>205</v>
      </c>
      <c r="I93" s="36">
        <v>1</v>
      </c>
      <c r="J93" s="36"/>
      <c r="K93" s="36"/>
      <c r="L93" s="36"/>
      <c r="M93" s="36"/>
      <c r="N93" s="36"/>
      <c r="O93" s="36"/>
      <c r="P93" s="36"/>
      <c r="Q93" s="36"/>
      <c r="R93" s="37"/>
      <c r="S93" s="37"/>
      <c r="T93" s="38"/>
      <c r="U93" s="45"/>
      <c r="V93" s="45"/>
      <c r="W93" s="45"/>
      <c r="X93" s="45"/>
      <c r="Y93" s="45"/>
      <c r="Z93" s="45"/>
      <c r="AA93" s="45"/>
      <c r="AB93" s="45"/>
      <c r="AC93" s="45"/>
      <c r="AD93" s="39"/>
      <c r="AE93" s="40"/>
      <c r="AF93" s="38"/>
      <c r="AG93" s="38"/>
      <c r="AH93" s="41"/>
      <c r="AI93" s="42"/>
      <c r="AJ93" s="42"/>
      <c r="AK93" s="42"/>
      <c r="AL93" s="42"/>
      <c r="AM93" s="43"/>
      <c r="AN93" s="42"/>
      <c r="AO93" s="44"/>
      <c r="AQ93" s="4">
        <f>0.8</f>
        <v>0.8</v>
      </c>
      <c r="AR93" s="4">
        <v>168</v>
      </c>
      <c r="AS93" s="4">
        <v>1176</v>
      </c>
      <c r="AU93" s="4">
        <v>940.8</v>
      </c>
      <c r="AV93" s="4">
        <f t="shared" si="5"/>
        <v>940.8</v>
      </c>
    </row>
    <row r="94" s="4" customFormat="1" customHeight="1" spans="1:48">
      <c r="A94" s="36">
        <v>89</v>
      </c>
      <c r="B94" s="36"/>
      <c r="C94" s="2"/>
      <c r="D94" s="2" t="s">
        <v>382</v>
      </c>
      <c r="E94" s="2"/>
      <c r="F94" s="2" t="s">
        <v>383</v>
      </c>
      <c r="G94" s="2"/>
      <c r="H94" s="36" t="s">
        <v>205</v>
      </c>
      <c r="I94" s="36">
        <v>1</v>
      </c>
      <c r="J94" s="36"/>
      <c r="K94" s="36"/>
      <c r="L94" s="36"/>
      <c r="M94" s="36"/>
      <c r="N94" s="36"/>
      <c r="O94" s="36"/>
      <c r="P94" s="36"/>
      <c r="Q94" s="36"/>
      <c r="R94" s="37"/>
      <c r="S94" s="37"/>
      <c r="T94" s="38"/>
      <c r="U94" s="45"/>
      <c r="V94" s="45"/>
      <c r="W94" s="45"/>
      <c r="X94" s="45"/>
      <c r="Y94" s="45"/>
      <c r="Z94" s="45"/>
      <c r="AA94" s="45"/>
      <c r="AB94" s="45"/>
      <c r="AC94" s="45"/>
      <c r="AD94" s="39"/>
      <c r="AE94" s="40"/>
      <c r="AF94" s="38"/>
      <c r="AG94" s="38"/>
      <c r="AH94" s="41"/>
      <c r="AI94" s="42"/>
      <c r="AJ94" s="42"/>
      <c r="AK94" s="42"/>
      <c r="AL94" s="42"/>
      <c r="AM94" s="43"/>
      <c r="AN94" s="42"/>
      <c r="AQ94" s="4">
        <f t="shared" ref="AQ94:AQ99" si="6">0.6</f>
        <v>0.6</v>
      </c>
      <c r="AS94" s="4">
        <v>1600</v>
      </c>
      <c r="AU94" s="4">
        <v>960</v>
      </c>
      <c r="AV94" s="4">
        <f t="shared" si="5"/>
        <v>960</v>
      </c>
    </row>
    <row r="95" s="4" customFormat="1" customHeight="1" spans="1:48">
      <c r="A95" s="36">
        <v>90</v>
      </c>
      <c r="B95" s="36"/>
      <c r="C95" s="2"/>
      <c r="D95" s="2" t="s">
        <v>283</v>
      </c>
      <c r="E95" s="2"/>
      <c r="F95" s="2" t="s">
        <v>384</v>
      </c>
      <c r="G95" s="2"/>
      <c r="H95" s="36" t="s">
        <v>205</v>
      </c>
      <c r="I95" s="36">
        <v>1</v>
      </c>
      <c r="J95" s="36"/>
      <c r="K95" s="36"/>
      <c r="L95" s="36"/>
      <c r="M95" s="36"/>
      <c r="N95" s="36"/>
      <c r="O95" s="36"/>
      <c r="P95" s="36"/>
      <c r="Q95" s="36"/>
      <c r="R95" s="37"/>
      <c r="S95" s="37"/>
      <c r="T95" s="38"/>
      <c r="U95" s="45"/>
      <c r="V95" s="45"/>
      <c r="W95" s="45"/>
      <c r="X95" s="45"/>
      <c r="Y95" s="45"/>
      <c r="Z95" s="45"/>
      <c r="AA95" s="45"/>
      <c r="AB95" s="45"/>
      <c r="AC95" s="45"/>
      <c r="AD95" s="39"/>
      <c r="AE95" s="40"/>
      <c r="AF95" s="38"/>
      <c r="AG95" s="38"/>
      <c r="AH95" s="41"/>
      <c r="AI95" s="42"/>
      <c r="AJ95" s="42"/>
      <c r="AK95" s="42"/>
      <c r="AL95" s="42"/>
      <c r="AM95" s="43"/>
      <c r="AN95" s="42"/>
      <c r="AO95" s="44"/>
      <c r="AQ95" s="4">
        <f t="shared" si="6"/>
        <v>0.6</v>
      </c>
      <c r="AR95" s="4">
        <v>60</v>
      </c>
      <c r="AS95" s="4">
        <v>600</v>
      </c>
      <c r="AU95" s="4">
        <v>360</v>
      </c>
      <c r="AV95" s="4">
        <f t="shared" si="5"/>
        <v>360</v>
      </c>
    </row>
    <row r="96" s="4" customFormat="1" customHeight="1" spans="1:48">
      <c r="A96" s="36">
        <v>91</v>
      </c>
      <c r="B96" s="36"/>
      <c r="C96" s="2"/>
      <c r="D96" s="2" t="s">
        <v>385</v>
      </c>
      <c r="E96" s="2"/>
      <c r="F96" s="2" t="s">
        <v>386</v>
      </c>
      <c r="G96" s="2"/>
      <c r="H96" s="36" t="s">
        <v>205</v>
      </c>
      <c r="I96" s="36">
        <v>1</v>
      </c>
      <c r="J96" s="36"/>
      <c r="K96" s="36"/>
      <c r="L96" s="36"/>
      <c r="M96" s="36"/>
      <c r="N96" s="36"/>
      <c r="O96" s="36"/>
      <c r="P96" s="36"/>
      <c r="Q96" s="36"/>
      <c r="R96" s="37"/>
      <c r="S96" s="37"/>
      <c r="T96" s="38"/>
      <c r="U96" s="45"/>
      <c r="V96" s="45"/>
      <c r="W96" s="45"/>
      <c r="X96" s="45"/>
      <c r="Y96" s="45"/>
      <c r="Z96" s="45"/>
      <c r="AA96" s="45"/>
      <c r="AB96" s="45"/>
      <c r="AC96" s="45"/>
      <c r="AD96" s="39"/>
      <c r="AE96" s="40"/>
      <c r="AF96" s="38"/>
      <c r="AG96" s="38"/>
      <c r="AH96" s="41"/>
      <c r="AI96" s="42"/>
      <c r="AJ96" s="42"/>
      <c r="AK96" s="42"/>
      <c r="AL96" s="42"/>
      <c r="AM96" s="43"/>
      <c r="AN96" s="42"/>
      <c r="AO96" s="44"/>
      <c r="AQ96" s="4">
        <f t="shared" si="6"/>
        <v>0.6</v>
      </c>
      <c r="AR96" s="4">
        <v>100</v>
      </c>
      <c r="AS96" s="4">
        <v>1000</v>
      </c>
      <c r="AU96" s="4">
        <v>600</v>
      </c>
      <c r="AV96" s="4">
        <f t="shared" si="5"/>
        <v>600</v>
      </c>
    </row>
    <row r="97" s="4" customFormat="1" customHeight="1" spans="1:48">
      <c r="A97" s="36">
        <v>92</v>
      </c>
      <c r="B97" s="36"/>
      <c r="C97" s="2"/>
      <c r="D97" s="1" t="s">
        <v>387</v>
      </c>
      <c r="E97" s="2" t="s">
        <v>388</v>
      </c>
      <c r="F97" s="2"/>
      <c r="G97" s="2"/>
      <c r="H97" s="36" t="s">
        <v>205</v>
      </c>
      <c r="I97" s="36">
        <v>2</v>
      </c>
      <c r="J97" s="36"/>
      <c r="K97" s="36"/>
      <c r="L97" s="36"/>
      <c r="M97" s="36"/>
      <c r="N97" s="36"/>
      <c r="O97" s="36"/>
      <c r="P97" s="36"/>
      <c r="Q97" s="36"/>
      <c r="R97" s="37"/>
      <c r="S97" s="37"/>
      <c r="T97" s="38"/>
      <c r="U97" s="45"/>
      <c r="V97" s="45"/>
      <c r="W97" s="45"/>
      <c r="X97" s="45"/>
      <c r="Y97" s="45"/>
      <c r="Z97" s="45"/>
      <c r="AA97" s="45"/>
      <c r="AB97" s="45"/>
      <c r="AC97" s="45"/>
      <c r="AD97" s="39"/>
      <c r="AE97" s="40"/>
      <c r="AF97" s="38"/>
      <c r="AG97" s="38"/>
      <c r="AH97" s="41"/>
      <c r="AI97" s="42"/>
      <c r="AJ97" s="42"/>
      <c r="AK97" s="42"/>
      <c r="AL97" s="42"/>
      <c r="AM97" s="43"/>
      <c r="AN97" s="42"/>
      <c r="AO97" s="44"/>
      <c r="AQ97" s="4">
        <f t="shared" si="6"/>
        <v>0.6</v>
      </c>
      <c r="AS97" s="4">
        <v>1200</v>
      </c>
      <c r="AU97" s="4">
        <v>720</v>
      </c>
      <c r="AV97" s="4">
        <f t="shared" si="5"/>
        <v>360</v>
      </c>
    </row>
    <row r="98" s="4" customFormat="1" customHeight="1" spans="1:48">
      <c r="A98" s="36">
        <v>93</v>
      </c>
      <c r="B98" s="36"/>
      <c r="C98" s="2"/>
      <c r="D98" s="2" t="s">
        <v>389</v>
      </c>
      <c r="E98" s="2" t="s">
        <v>390</v>
      </c>
      <c r="F98" s="2" t="s">
        <v>391</v>
      </c>
      <c r="G98" s="2"/>
      <c r="H98" s="36" t="s">
        <v>205</v>
      </c>
      <c r="I98" s="36">
        <v>1</v>
      </c>
      <c r="J98" s="36"/>
      <c r="K98" s="36"/>
      <c r="L98" s="36"/>
      <c r="M98" s="36"/>
      <c r="N98" s="36"/>
      <c r="O98" s="36"/>
      <c r="P98" s="36"/>
      <c r="Q98" s="36"/>
      <c r="R98" s="37"/>
      <c r="S98" s="37"/>
      <c r="T98" s="38"/>
      <c r="U98" s="45"/>
      <c r="V98" s="45"/>
      <c r="W98" s="45"/>
      <c r="X98" s="45"/>
      <c r="Y98" s="45"/>
      <c r="Z98" s="45"/>
      <c r="AA98" s="45"/>
      <c r="AB98" s="45"/>
      <c r="AC98" s="45"/>
      <c r="AD98" s="39"/>
      <c r="AE98" s="40"/>
      <c r="AF98" s="38"/>
      <c r="AG98" s="38"/>
      <c r="AH98" s="41"/>
      <c r="AI98" s="42"/>
      <c r="AJ98" s="42"/>
      <c r="AK98" s="42"/>
      <c r="AL98" s="42"/>
      <c r="AM98" s="43"/>
      <c r="AN98" s="42"/>
      <c r="AQ98" s="4">
        <f t="shared" si="6"/>
        <v>0.6</v>
      </c>
      <c r="AS98" s="4">
        <v>560</v>
      </c>
      <c r="AU98" s="4">
        <v>336</v>
      </c>
      <c r="AV98" s="4">
        <f t="shared" si="5"/>
        <v>336</v>
      </c>
    </row>
    <row r="99" s="4" customFormat="1" customHeight="1" spans="1:48">
      <c r="A99" s="36">
        <v>94</v>
      </c>
      <c r="B99" s="36"/>
      <c r="C99" s="2"/>
      <c r="D99" s="2" t="s">
        <v>392</v>
      </c>
      <c r="E99" s="2"/>
      <c r="F99" s="2" t="s">
        <v>393</v>
      </c>
      <c r="G99" s="2"/>
      <c r="H99" s="36" t="s">
        <v>205</v>
      </c>
      <c r="I99" s="36">
        <v>1</v>
      </c>
      <c r="J99" s="36"/>
      <c r="K99" s="36"/>
      <c r="L99" s="36"/>
      <c r="M99" s="36"/>
      <c r="N99" s="36"/>
      <c r="O99" s="36"/>
      <c r="P99" s="36"/>
      <c r="Q99" s="36"/>
      <c r="R99" s="37"/>
      <c r="S99" s="37"/>
      <c r="T99" s="38"/>
      <c r="U99" s="45"/>
      <c r="V99" s="45"/>
      <c r="W99" s="45"/>
      <c r="X99" s="45"/>
      <c r="Y99" s="45"/>
      <c r="Z99" s="45"/>
      <c r="AA99" s="45"/>
      <c r="AB99" s="45"/>
      <c r="AC99" s="45"/>
      <c r="AD99" s="39"/>
      <c r="AE99" s="40"/>
      <c r="AF99" s="38"/>
      <c r="AG99" s="38"/>
      <c r="AH99" s="41"/>
      <c r="AI99" s="42"/>
      <c r="AJ99" s="42"/>
      <c r="AK99" s="42"/>
      <c r="AL99" s="42"/>
      <c r="AM99" s="43"/>
      <c r="AN99" s="42"/>
      <c r="AO99" s="44"/>
      <c r="AQ99" s="4">
        <f t="shared" si="6"/>
        <v>0.6</v>
      </c>
      <c r="AR99" s="4">
        <v>100</v>
      </c>
      <c r="AS99" s="4">
        <v>720</v>
      </c>
      <c r="AU99" s="4">
        <v>432</v>
      </c>
      <c r="AV99" s="4">
        <f t="shared" si="5"/>
        <v>432</v>
      </c>
    </row>
    <row r="100" s="4" customFormat="1" customHeight="1" spans="1:48">
      <c r="A100" s="36">
        <v>95</v>
      </c>
      <c r="B100" s="36"/>
      <c r="C100" s="2"/>
      <c r="D100" s="2" t="s">
        <v>394</v>
      </c>
      <c r="E100" s="2" t="s">
        <v>395</v>
      </c>
      <c r="F100" s="2" t="s">
        <v>396</v>
      </c>
      <c r="G100" s="2"/>
      <c r="H100" s="36" t="s">
        <v>205</v>
      </c>
      <c r="I100" s="36">
        <v>1</v>
      </c>
      <c r="J100" s="36"/>
      <c r="K100" s="36"/>
      <c r="L100" s="36"/>
      <c r="M100" s="36"/>
      <c r="N100" s="36"/>
      <c r="O100" s="36"/>
      <c r="P100" s="36"/>
      <c r="Q100" s="36"/>
      <c r="R100" s="37"/>
      <c r="S100" s="37"/>
      <c r="T100" s="38"/>
      <c r="U100" s="45"/>
      <c r="V100" s="45"/>
      <c r="W100" s="45"/>
      <c r="X100" s="45"/>
      <c r="Y100" s="45"/>
      <c r="Z100" s="45"/>
      <c r="AA100" s="45"/>
      <c r="AB100" s="45"/>
      <c r="AC100" s="45"/>
      <c r="AD100" s="39"/>
      <c r="AE100" s="40"/>
      <c r="AF100" s="38"/>
      <c r="AG100" s="38"/>
      <c r="AH100" s="41"/>
      <c r="AI100" s="42"/>
      <c r="AJ100" s="42"/>
      <c r="AK100" s="42"/>
      <c r="AL100" s="42"/>
      <c r="AM100" s="43"/>
      <c r="AN100" s="42"/>
      <c r="AO100" s="44"/>
      <c r="AQ100" s="4">
        <f>1.2</f>
        <v>1.2</v>
      </c>
      <c r="AS100" s="4">
        <v>3600</v>
      </c>
      <c r="AU100" s="4">
        <v>960</v>
      </c>
      <c r="AV100" s="4">
        <f t="shared" si="5"/>
        <v>960</v>
      </c>
    </row>
    <row r="101" s="4" customFormat="1" customHeight="1" spans="1:48">
      <c r="A101" s="36">
        <v>96</v>
      </c>
      <c r="B101" s="36"/>
      <c r="C101" s="2"/>
      <c r="D101" s="2" t="s">
        <v>397</v>
      </c>
      <c r="E101" s="2"/>
      <c r="F101" s="2" t="s">
        <v>398</v>
      </c>
      <c r="G101" s="2"/>
      <c r="H101" s="36" t="s">
        <v>205</v>
      </c>
      <c r="I101" s="36">
        <v>2</v>
      </c>
      <c r="J101" s="36"/>
      <c r="K101" s="36"/>
      <c r="L101" s="36"/>
      <c r="M101" s="36"/>
      <c r="N101" s="36"/>
      <c r="O101" s="36"/>
      <c r="P101" s="36"/>
      <c r="Q101" s="36"/>
      <c r="R101" s="37"/>
      <c r="S101" s="37"/>
      <c r="T101" s="38"/>
      <c r="U101" s="45"/>
      <c r="V101" s="45"/>
      <c r="W101" s="45"/>
      <c r="X101" s="45"/>
      <c r="Y101" s="45"/>
      <c r="Z101" s="45"/>
      <c r="AA101" s="45"/>
      <c r="AB101" s="45"/>
      <c r="AC101" s="45"/>
      <c r="AD101" s="39"/>
      <c r="AE101" s="40"/>
      <c r="AF101" s="38"/>
      <c r="AG101" s="38"/>
      <c r="AH101" s="41"/>
      <c r="AI101" s="42"/>
      <c r="AJ101" s="42"/>
      <c r="AK101" s="42"/>
      <c r="AL101" s="42"/>
      <c r="AM101" s="43"/>
      <c r="AN101" s="42"/>
      <c r="AO101" s="44"/>
      <c r="AQ101" s="4">
        <f>0.3</f>
        <v>0.3</v>
      </c>
      <c r="AS101" s="4">
        <v>1296</v>
      </c>
      <c r="AU101" s="4">
        <v>388.8</v>
      </c>
      <c r="AV101" s="4">
        <f t="shared" si="5"/>
        <v>194.4</v>
      </c>
    </row>
    <row r="102" s="4" customFormat="1" customHeight="1" spans="1:48">
      <c r="A102" s="36">
        <v>97</v>
      </c>
      <c r="B102" s="36"/>
      <c r="C102" s="2"/>
      <c r="D102" s="2" t="s">
        <v>399</v>
      </c>
      <c r="E102" s="2" t="s">
        <v>288</v>
      </c>
      <c r="F102" s="2" t="s">
        <v>400</v>
      </c>
      <c r="G102" s="2"/>
      <c r="H102" s="36" t="s">
        <v>205</v>
      </c>
      <c r="I102" s="36">
        <v>1</v>
      </c>
      <c r="J102" s="36"/>
      <c r="K102" s="36"/>
      <c r="L102" s="36"/>
      <c r="M102" s="36"/>
      <c r="N102" s="36"/>
      <c r="O102" s="36"/>
      <c r="P102" s="36"/>
      <c r="Q102" s="36"/>
      <c r="R102" s="37"/>
      <c r="S102" s="37"/>
      <c r="T102" s="38"/>
      <c r="U102" s="45"/>
      <c r="V102" s="45"/>
      <c r="W102" s="45"/>
      <c r="X102" s="45"/>
      <c r="Y102" s="45"/>
      <c r="Z102" s="45"/>
      <c r="AA102" s="45"/>
      <c r="AB102" s="45"/>
      <c r="AC102" s="45"/>
      <c r="AD102" s="39"/>
      <c r="AE102" s="40"/>
      <c r="AF102" s="38"/>
      <c r="AG102" s="38"/>
      <c r="AH102" s="41"/>
      <c r="AI102" s="42"/>
      <c r="AJ102" s="42"/>
      <c r="AK102" s="42"/>
      <c r="AL102" s="42"/>
      <c r="AM102" s="43"/>
      <c r="AN102" s="42"/>
      <c r="AQ102" s="4">
        <f>18</f>
        <v>18</v>
      </c>
      <c r="AR102" s="44"/>
      <c r="AS102" s="4">
        <v>360</v>
      </c>
      <c r="AU102" s="4">
        <v>6480</v>
      </c>
      <c r="AV102" s="4">
        <f t="shared" si="5"/>
        <v>6480</v>
      </c>
    </row>
    <row r="103" s="4" customFormat="1" customHeight="1" spans="1:48">
      <c r="A103" s="36">
        <v>98</v>
      </c>
      <c r="B103" s="36"/>
      <c r="C103" s="2"/>
      <c r="D103" s="2" t="s">
        <v>401</v>
      </c>
      <c r="E103" s="2" t="s">
        <v>402</v>
      </c>
      <c r="F103" s="2" t="s">
        <v>403</v>
      </c>
      <c r="G103" s="2"/>
      <c r="H103" s="36" t="s">
        <v>205</v>
      </c>
      <c r="I103" s="36">
        <v>1</v>
      </c>
      <c r="J103" s="36"/>
      <c r="K103" s="36"/>
      <c r="L103" s="36"/>
      <c r="M103" s="36"/>
      <c r="N103" s="36"/>
      <c r="O103" s="36"/>
      <c r="P103" s="36"/>
      <c r="Q103" s="36"/>
      <c r="R103" s="37"/>
      <c r="S103" s="37"/>
      <c r="T103" s="38"/>
      <c r="U103" s="45"/>
      <c r="V103" s="45"/>
      <c r="W103" s="45"/>
      <c r="X103" s="45"/>
      <c r="Y103" s="45"/>
      <c r="Z103" s="45"/>
      <c r="AA103" s="45"/>
      <c r="AB103" s="45"/>
      <c r="AC103" s="45"/>
      <c r="AD103" s="39"/>
      <c r="AE103" s="40"/>
      <c r="AF103" s="38"/>
      <c r="AG103" s="38"/>
      <c r="AH103" s="41"/>
      <c r="AI103" s="42"/>
      <c r="AJ103" s="42"/>
      <c r="AK103" s="42"/>
      <c r="AL103" s="42"/>
      <c r="AM103" s="43"/>
      <c r="AN103" s="42"/>
      <c r="AQ103" s="4">
        <f>0.6*500</f>
        <v>300</v>
      </c>
      <c r="AS103" s="4">
        <v>504</v>
      </c>
      <c r="AU103" s="4">
        <v>300</v>
      </c>
      <c r="AV103" s="4">
        <f t="shared" si="5"/>
        <v>300</v>
      </c>
    </row>
    <row r="104" s="4" customFormat="1" customHeight="1" spans="1:48">
      <c r="A104" s="36">
        <v>99</v>
      </c>
      <c r="B104" s="36"/>
      <c r="C104" s="2"/>
      <c r="D104" s="2" t="s">
        <v>385</v>
      </c>
      <c r="E104" s="2"/>
      <c r="F104" s="2" t="s">
        <v>386</v>
      </c>
      <c r="G104" s="2"/>
      <c r="H104" s="36" t="s">
        <v>205</v>
      </c>
      <c r="I104" s="36">
        <v>1</v>
      </c>
      <c r="J104" s="36"/>
      <c r="K104" s="36"/>
      <c r="L104" s="36"/>
      <c r="M104" s="36"/>
      <c r="N104" s="36"/>
      <c r="O104" s="36"/>
      <c r="P104" s="36"/>
      <c r="Q104" s="36"/>
      <c r="R104" s="37"/>
      <c r="S104" s="37"/>
      <c r="T104" s="38"/>
      <c r="U104" s="45"/>
      <c r="V104" s="45"/>
      <c r="W104" s="45"/>
      <c r="X104" s="45"/>
      <c r="Y104" s="45"/>
      <c r="Z104" s="45"/>
      <c r="AA104" s="45"/>
      <c r="AB104" s="45"/>
      <c r="AC104" s="45"/>
      <c r="AD104" s="39"/>
      <c r="AE104" s="40"/>
      <c r="AF104" s="38"/>
      <c r="AG104" s="38"/>
      <c r="AH104" s="41"/>
      <c r="AI104" s="42"/>
      <c r="AJ104" s="42"/>
      <c r="AK104" s="42"/>
      <c r="AL104" s="42"/>
      <c r="AM104" s="43"/>
      <c r="AN104" s="42"/>
      <c r="AQ104" s="4">
        <f>0.6</f>
        <v>0.6</v>
      </c>
      <c r="AR104" s="4">
        <v>100</v>
      </c>
      <c r="AS104" s="4">
        <v>1000</v>
      </c>
      <c r="AU104" s="4">
        <v>600</v>
      </c>
      <c r="AV104" s="4">
        <f t="shared" si="5"/>
        <v>600</v>
      </c>
    </row>
    <row r="105" s="4" customFormat="1" customHeight="1" spans="1:48">
      <c r="A105" s="36">
        <v>100</v>
      </c>
      <c r="B105" s="36"/>
      <c r="C105" s="2"/>
      <c r="D105" s="2" t="s">
        <v>404</v>
      </c>
      <c r="E105" s="2"/>
      <c r="F105" s="2" t="s">
        <v>405</v>
      </c>
      <c r="G105" s="2"/>
      <c r="H105" s="36" t="s">
        <v>205</v>
      </c>
      <c r="I105" s="36">
        <v>1</v>
      </c>
      <c r="J105" s="36"/>
      <c r="K105" s="36"/>
      <c r="L105" s="36"/>
      <c r="M105" s="36"/>
      <c r="N105" s="36"/>
      <c r="O105" s="36"/>
      <c r="P105" s="36"/>
      <c r="Q105" s="36"/>
      <c r="R105" s="37"/>
      <c r="S105" s="37"/>
      <c r="T105" s="38"/>
      <c r="U105" s="45"/>
      <c r="V105" s="45"/>
      <c r="W105" s="45"/>
      <c r="X105" s="45"/>
      <c r="Y105" s="45"/>
      <c r="Z105" s="45"/>
      <c r="AA105" s="45"/>
      <c r="AB105" s="45"/>
      <c r="AC105" s="45"/>
      <c r="AD105" s="39"/>
      <c r="AE105" s="40"/>
      <c r="AF105" s="38"/>
      <c r="AG105" s="38"/>
      <c r="AH105" s="41"/>
      <c r="AI105" s="42"/>
      <c r="AJ105" s="42"/>
      <c r="AK105" s="42"/>
      <c r="AL105" s="42"/>
      <c r="AM105" s="43"/>
      <c r="AN105" s="42"/>
      <c r="AO105" s="44"/>
      <c r="AQ105" s="4">
        <f>0.6*1000</f>
        <v>600</v>
      </c>
      <c r="AR105" s="4">
        <v>100</v>
      </c>
      <c r="AS105" s="4">
        <v>800</v>
      </c>
      <c r="AU105" s="4">
        <v>600</v>
      </c>
      <c r="AV105" s="4">
        <f t="shared" si="5"/>
        <v>600</v>
      </c>
    </row>
    <row r="106" s="4" customFormat="1" customHeight="1" spans="1:48">
      <c r="A106" s="36">
        <v>101</v>
      </c>
      <c r="B106" s="36"/>
      <c r="C106" s="2"/>
      <c r="D106" s="2" t="s">
        <v>368</v>
      </c>
      <c r="E106" s="2"/>
      <c r="F106" s="2" t="s">
        <v>406</v>
      </c>
      <c r="G106" s="2"/>
      <c r="H106" s="36" t="s">
        <v>205</v>
      </c>
      <c r="I106" s="36">
        <v>1</v>
      </c>
      <c r="J106" s="36"/>
      <c r="K106" s="36"/>
      <c r="L106" s="36"/>
      <c r="M106" s="36"/>
      <c r="N106" s="36"/>
      <c r="O106" s="36"/>
      <c r="P106" s="36"/>
      <c r="Q106" s="36"/>
      <c r="R106" s="37"/>
      <c r="S106" s="37"/>
      <c r="T106" s="38"/>
      <c r="U106" s="45"/>
      <c r="V106" s="45"/>
      <c r="W106" s="45"/>
      <c r="X106" s="45"/>
      <c r="Y106" s="45"/>
      <c r="Z106" s="45"/>
      <c r="AA106" s="45"/>
      <c r="AB106" s="45"/>
      <c r="AC106" s="45"/>
      <c r="AD106" s="39"/>
      <c r="AE106" s="40"/>
      <c r="AF106" s="38"/>
      <c r="AG106" s="38"/>
      <c r="AH106" s="41"/>
      <c r="AI106" s="42"/>
      <c r="AJ106" s="42"/>
      <c r="AK106" s="42"/>
      <c r="AL106" s="42"/>
      <c r="AM106" s="43"/>
      <c r="AN106" s="42"/>
      <c r="AQ106" s="4">
        <f>1.2</f>
        <v>1.2</v>
      </c>
      <c r="AR106" s="4">
        <v>268</v>
      </c>
      <c r="AS106" s="4">
        <v>1072</v>
      </c>
      <c r="AU106" s="4">
        <v>1286.4</v>
      </c>
      <c r="AV106" s="4">
        <f t="shared" si="5"/>
        <v>1286.4</v>
      </c>
    </row>
    <row r="107" s="4" customFormat="1" customHeight="1" spans="1:48">
      <c r="A107" s="36">
        <v>102</v>
      </c>
      <c r="B107" s="36"/>
      <c r="C107" s="2"/>
      <c r="D107" s="2" t="s">
        <v>407</v>
      </c>
      <c r="E107" s="2"/>
      <c r="F107" s="2" t="s">
        <v>408</v>
      </c>
      <c r="G107" s="2"/>
      <c r="H107" s="36" t="s">
        <v>205</v>
      </c>
      <c r="I107" s="36">
        <v>2</v>
      </c>
      <c r="J107" s="36"/>
      <c r="K107" s="36"/>
      <c r="L107" s="36"/>
      <c r="M107" s="36"/>
      <c r="N107" s="36"/>
      <c r="O107" s="36"/>
      <c r="P107" s="36"/>
      <c r="Q107" s="36"/>
      <c r="R107" s="37"/>
      <c r="S107" s="37"/>
      <c r="T107" s="38"/>
      <c r="U107" s="45"/>
      <c r="V107" s="45"/>
      <c r="W107" s="45"/>
      <c r="X107" s="45"/>
      <c r="Y107" s="45"/>
      <c r="Z107" s="45"/>
      <c r="AA107" s="45"/>
      <c r="AB107" s="45"/>
      <c r="AC107" s="45"/>
      <c r="AD107" s="39"/>
      <c r="AE107" s="40"/>
      <c r="AF107" s="38"/>
      <c r="AG107" s="38"/>
      <c r="AH107" s="41"/>
      <c r="AI107" s="42"/>
      <c r="AJ107" s="42"/>
      <c r="AK107" s="42"/>
      <c r="AL107" s="42"/>
      <c r="AM107" s="43"/>
      <c r="AN107" s="42"/>
      <c r="AO107" s="44"/>
      <c r="AQ107" s="4">
        <v>0.6</v>
      </c>
      <c r="AR107" s="4">
        <v>36</v>
      </c>
      <c r="AS107" s="4">
        <v>864</v>
      </c>
      <c r="AU107" s="4">
        <v>518.4</v>
      </c>
      <c r="AV107" s="4">
        <f t="shared" si="5"/>
        <v>259.2</v>
      </c>
    </row>
    <row r="108" s="4" customFormat="1" customHeight="1" spans="1:48">
      <c r="A108" s="36">
        <v>103</v>
      </c>
      <c r="B108" s="36"/>
      <c r="C108" s="2"/>
      <c r="D108" s="2" t="s">
        <v>409</v>
      </c>
      <c r="E108" s="2" t="s">
        <v>410</v>
      </c>
      <c r="F108" s="2" t="s">
        <v>411</v>
      </c>
      <c r="G108" s="2"/>
      <c r="H108" s="36" t="s">
        <v>205</v>
      </c>
      <c r="I108" s="36">
        <v>1</v>
      </c>
      <c r="J108" s="36"/>
      <c r="K108" s="36"/>
      <c r="L108" s="36"/>
      <c r="M108" s="36"/>
      <c r="N108" s="36"/>
      <c r="O108" s="36"/>
      <c r="P108" s="36"/>
      <c r="Q108" s="36"/>
      <c r="R108" s="37"/>
      <c r="S108" s="37"/>
      <c r="T108" s="38"/>
      <c r="U108" s="45"/>
      <c r="V108" s="45"/>
      <c r="W108" s="45"/>
      <c r="X108" s="45"/>
      <c r="Y108" s="45"/>
      <c r="Z108" s="45"/>
      <c r="AA108" s="45"/>
      <c r="AB108" s="45"/>
      <c r="AC108" s="45"/>
      <c r="AD108" s="39"/>
      <c r="AE108" s="40"/>
      <c r="AF108" s="38"/>
      <c r="AG108" s="38"/>
      <c r="AH108" s="41"/>
      <c r="AI108" s="42"/>
      <c r="AJ108" s="42"/>
      <c r="AK108" s="42"/>
      <c r="AL108" s="42"/>
      <c r="AM108" s="43"/>
      <c r="AN108" s="42"/>
      <c r="AQ108" s="4">
        <v>0.9</v>
      </c>
      <c r="AR108" s="4">
        <v>36</v>
      </c>
      <c r="AS108" s="4">
        <v>1170</v>
      </c>
      <c r="AU108" s="4">
        <v>1053</v>
      </c>
      <c r="AV108" s="4">
        <f t="shared" si="5"/>
        <v>1053</v>
      </c>
    </row>
    <row r="109" s="4" customFormat="1" customHeight="1" spans="1:48">
      <c r="A109" s="36">
        <v>104</v>
      </c>
      <c r="B109" s="36"/>
      <c r="C109" s="2"/>
      <c r="D109" s="2" t="s">
        <v>412</v>
      </c>
      <c r="E109" s="2" t="s">
        <v>377</v>
      </c>
      <c r="F109" s="2" t="s">
        <v>413</v>
      </c>
      <c r="G109" s="2"/>
      <c r="H109" s="36" t="s">
        <v>205</v>
      </c>
      <c r="I109" s="36">
        <v>1</v>
      </c>
      <c r="J109" s="36"/>
      <c r="K109" s="36"/>
      <c r="L109" s="36"/>
      <c r="M109" s="36"/>
      <c r="N109" s="36"/>
      <c r="O109" s="36"/>
      <c r="P109" s="36"/>
      <c r="Q109" s="36"/>
      <c r="R109" s="37"/>
      <c r="S109" s="37"/>
      <c r="T109" s="38"/>
      <c r="U109" s="45"/>
      <c r="V109" s="45"/>
      <c r="W109" s="45"/>
      <c r="X109" s="45"/>
      <c r="Y109" s="45"/>
      <c r="Z109" s="45"/>
      <c r="AA109" s="45"/>
      <c r="AB109" s="45"/>
      <c r="AC109" s="45"/>
      <c r="AD109" s="39"/>
      <c r="AE109" s="40"/>
      <c r="AF109" s="38"/>
      <c r="AG109" s="38"/>
      <c r="AH109" s="41"/>
      <c r="AI109" s="42"/>
      <c r="AJ109" s="42"/>
      <c r="AK109" s="42"/>
      <c r="AL109" s="42"/>
      <c r="AM109" s="43"/>
      <c r="AN109" s="42"/>
      <c r="AQ109" s="4">
        <v>0.9</v>
      </c>
      <c r="AS109" s="4">
        <v>1120</v>
      </c>
      <c r="AU109" s="4">
        <v>1008</v>
      </c>
      <c r="AV109" s="4">
        <f t="shared" si="5"/>
        <v>1008</v>
      </c>
    </row>
    <row r="110" s="4" customFormat="1" customHeight="1" spans="1:48">
      <c r="A110" s="36">
        <v>105</v>
      </c>
      <c r="B110" s="36"/>
      <c r="C110" s="2"/>
      <c r="D110" s="2" t="s">
        <v>414</v>
      </c>
      <c r="E110" s="2"/>
      <c r="F110" s="2" t="s">
        <v>415</v>
      </c>
      <c r="G110" s="2"/>
      <c r="H110" s="36" t="s">
        <v>205</v>
      </c>
      <c r="I110" s="36">
        <v>2</v>
      </c>
      <c r="J110" s="36"/>
      <c r="K110" s="36"/>
      <c r="L110" s="36"/>
      <c r="M110" s="36"/>
      <c r="N110" s="36"/>
      <c r="O110" s="36"/>
      <c r="P110" s="36"/>
      <c r="Q110" s="36"/>
      <c r="R110" s="37"/>
      <c r="S110" s="37"/>
      <c r="T110" s="38"/>
      <c r="U110" s="45"/>
      <c r="V110" s="45"/>
      <c r="W110" s="45"/>
      <c r="X110" s="45"/>
      <c r="Y110" s="45"/>
      <c r="Z110" s="45"/>
      <c r="AA110" s="45"/>
      <c r="AB110" s="45"/>
      <c r="AC110" s="45"/>
      <c r="AD110" s="39"/>
      <c r="AE110" s="40"/>
      <c r="AF110" s="38"/>
      <c r="AG110" s="38"/>
      <c r="AH110" s="41"/>
      <c r="AI110" s="42"/>
      <c r="AJ110" s="42"/>
      <c r="AK110" s="42"/>
      <c r="AL110" s="42"/>
      <c r="AM110" s="43"/>
      <c r="AN110" s="42"/>
      <c r="AQ110" s="4">
        <v>0.8</v>
      </c>
      <c r="AR110" s="4">
        <v>100</v>
      </c>
      <c r="AS110" s="4">
        <v>1000</v>
      </c>
      <c r="AU110" s="4">
        <v>800</v>
      </c>
      <c r="AV110" s="4">
        <f t="shared" si="5"/>
        <v>400</v>
      </c>
    </row>
    <row r="111" s="4" customFormat="1" customHeight="1" spans="1:48">
      <c r="A111" s="36">
        <v>106</v>
      </c>
      <c r="B111" s="36"/>
      <c r="C111" s="2"/>
      <c r="D111" s="2" t="s">
        <v>416</v>
      </c>
      <c r="E111" s="2"/>
      <c r="F111" s="2" t="s">
        <v>417</v>
      </c>
      <c r="G111" s="2"/>
      <c r="H111" s="36" t="s">
        <v>205</v>
      </c>
      <c r="I111" s="36">
        <v>1</v>
      </c>
      <c r="J111" s="36"/>
      <c r="K111" s="36"/>
      <c r="L111" s="36"/>
      <c r="M111" s="36"/>
      <c r="N111" s="36"/>
      <c r="O111" s="36"/>
      <c r="P111" s="36"/>
      <c r="Q111" s="36"/>
      <c r="R111" s="37"/>
      <c r="S111" s="37"/>
      <c r="T111" s="38"/>
      <c r="U111" s="45"/>
      <c r="V111" s="45"/>
      <c r="W111" s="45"/>
      <c r="X111" s="45"/>
      <c r="Y111" s="45"/>
      <c r="Z111" s="45"/>
      <c r="AA111" s="45"/>
      <c r="AB111" s="45"/>
      <c r="AC111" s="45"/>
      <c r="AD111" s="39"/>
      <c r="AE111" s="40"/>
      <c r="AF111" s="38"/>
      <c r="AG111" s="38"/>
      <c r="AH111" s="41"/>
      <c r="AI111" s="42"/>
      <c r="AJ111" s="42"/>
      <c r="AK111" s="42"/>
      <c r="AL111" s="42"/>
      <c r="AM111" s="43"/>
      <c r="AN111" s="42"/>
      <c r="AQ111" s="4">
        <v>0.6</v>
      </c>
      <c r="AR111" s="4">
        <v>99</v>
      </c>
      <c r="AS111" s="4">
        <v>990</v>
      </c>
      <c r="AU111" s="4">
        <v>594</v>
      </c>
      <c r="AV111" s="4">
        <f t="shared" si="5"/>
        <v>594</v>
      </c>
    </row>
    <row r="112" s="4" customFormat="1" customHeight="1" spans="1:48">
      <c r="A112" s="36">
        <v>107</v>
      </c>
      <c r="B112" s="36"/>
      <c r="C112" s="2"/>
      <c r="D112" s="2" t="s">
        <v>418</v>
      </c>
      <c r="E112" s="2"/>
      <c r="F112" s="2" t="s">
        <v>417</v>
      </c>
      <c r="G112" s="2"/>
      <c r="H112" s="36" t="s">
        <v>205</v>
      </c>
      <c r="I112" s="36">
        <v>1</v>
      </c>
      <c r="J112" s="36"/>
      <c r="K112" s="36"/>
      <c r="L112" s="36"/>
      <c r="M112" s="36"/>
      <c r="N112" s="36"/>
      <c r="O112" s="36"/>
      <c r="P112" s="36"/>
      <c r="Q112" s="36"/>
      <c r="R112" s="37"/>
      <c r="S112" s="37"/>
      <c r="T112" s="38"/>
      <c r="U112" s="45"/>
      <c r="V112" s="45"/>
      <c r="W112" s="45"/>
      <c r="X112" s="45"/>
      <c r="Y112" s="45"/>
      <c r="Z112" s="45"/>
      <c r="AA112" s="45"/>
      <c r="AB112" s="45"/>
      <c r="AC112" s="45"/>
      <c r="AD112" s="39"/>
      <c r="AE112" s="40"/>
      <c r="AF112" s="38"/>
      <c r="AG112" s="38"/>
      <c r="AH112" s="41"/>
      <c r="AI112" s="42"/>
      <c r="AJ112" s="42"/>
      <c r="AK112" s="42"/>
      <c r="AL112" s="42"/>
      <c r="AM112" s="43"/>
      <c r="AN112" s="42"/>
      <c r="AQ112" s="4">
        <v>0.6</v>
      </c>
      <c r="AR112" s="4">
        <v>99</v>
      </c>
      <c r="AS112" s="4">
        <v>990</v>
      </c>
      <c r="AU112" s="4">
        <v>594</v>
      </c>
      <c r="AV112" s="4">
        <f t="shared" si="5"/>
        <v>594</v>
      </c>
    </row>
    <row r="113" s="4" customFormat="1" customHeight="1" spans="1:48">
      <c r="A113" s="36">
        <v>108</v>
      </c>
      <c r="B113" s="36"/>
      <c r="C113" s="2"/>
      <c r="D113" s="2" t="s">
        <v>419</v>
      </c>
      <c r="E113" s="2"/>
      <c r="F113" s="2" t="s">
        <v>420</v>
      </c>
      <c r="G113" s="2"/>
      <c r="H113" s="36" t="s">
        <v>205</v>
      </c>
      <c r="I113" s="36">
        <v>1</v>
      </c>
      <c r="J113" s="36"/>
      <c r="K113" s="36"/>
      <c r="L113" s="36"/>
      <c r="M113" s="36"/>
      <c r="N113" s="36"/>
      <c r="O113" s="36"/>
      <c r="P113" s="36"/>
      <c r="Q113" s="36"/>
      <c r="R113" s="37"/>
      <c r="S113" s="37"/>
      <c r="T113" s="38"/>
      <c r="U113" s="45"/>
      <c r="V113" s="45"/>
      <c r="W113" s="45"/>
      <c r="X113" s="45"/>
      <c r="Y113" s="45"/>
      <c r="Z113" s="45"/>
      <c r="AA113" s="45"/>
      <c r="AB113" s="45"/>
      <c r="AC113" s="45"/>
      <c r="AD113" s="39"/>
      <c r="AE113" s="40"/>
      <c r="AF113" s="38"/>
      <c r="AG113" s="38"/>
      <c r="AH113" s="41"/>
      <c r="AI113" s="42"/>
      <c r="AJ113" s="42"/>
      <c r="AK113" s="42"/>
      <c r="AL113" s="42"/>
      <c r="AM113" s="43"/>
      <c r="AN113" s="42"/>
      <c r="AQ113" s="4">
        <v>0.8</v>
      </c>
      <c r="AR113" s="4">
        <v>19</v>
      </c>
      <c r="AS113" s="4">
        <v>684</v>
      </c>
      <c r="AU113" s="4">
        <v>547.2</v>
      </c>
      <c r="AV113" s="4">
        <f t="shared" si="5"/>
        <v>547.2</v>
      </c>
    </row>
    <row r="114" s="4" customFormat="1" customHeight="1" spans="1:48">
      <c r="A114" s="36">
        <v>109</v>
      </c>
      <c r="B114" s="36"/>
      <c r="C114" s="2"/>
      <c r="D114" s="2" t="s">
        <v>421</v>
      </c>
      <c r="E114" s="2" t="s">
        <v>301</v>
      </c>
      <c r="F114" s="2" t="s">
        <v>422</v>
      </c>
      <c r="G114" s="2"/>
      <c r="H114" s="36" t="s">
        <v>205</v>
      </c>
      <c r="I114" s="36">
        <v>1</v>
      </c>
      <c r="J114" s="36"/>
      <c r="K114" s="36"/>
      <c r="L114" s="36"/>
      <c r="M114" s="36"/>
      <c r="N114" s="36"/>
      <c r="O114" s="36"/>
      <c r="P114" s="36"/>
      <c r="Q114" s="36"/>
      <c r="R114" s="37"/>
      <c r="S114" s="37"/>
      <c r="T114" s="38"/>
      <c r="U114" s="45"/>
      <c r="V114" s="45"/>
      <c r="W114" s="45"/>
      <c r="X114" s="45"/>
      <c r="Y114" s="45"/>
      <c r="Z114" s="45"/>
      <c r="AA114" s="45"/>
      <c r="AB114" s="45"/>
      <c r="AC114" s="45"/>
      <c r="AD114" s="39"/>
      <c r="AE114" s="40"/>
      <c r="AF114" s="38"/>
      <c r="AG114" s="38"/>
      <c r="AH114" s="41"/>
      <c r="AI114" s="42"/>
      <c r="AJ114" s="42"/>
      <c r="AK114" s="42"/>
      <c r="AL114" s="42"/>
      <c r="AM114" s="43"/>
      <c r="AN114" s="42"/>
      <c r="AQ114" s="4">
        <v>0.6</v>
      </c>
      <c r="AR114" s="4">
        <v>20</v>
      </c>
      <c r="AS114" s="4">
        <v>360</v>
      </c>
      <c r="AU114" s="4">
        <v>216</v>
      </c>
      <c r="AV114" s="4">
        <f t="shared" si="5"/>
        <v>216</v>
      </c>
    </row>
    <row r="115" s="4" customFormat="1" customHeight="1" spans="1:48">
      <c r="A115" s="36">
        <v>110</v>
      </c>
      <c r="B115" s="36"/>
      <c r="C115" s="2"/>
      <c r="D115" s="2" t="s">
        <v>423</v>
      </c>
      <c r="E115" s="2" t="s">
        <v>424</v>
      </c>
      <c r="F115" s="2" t="s">
        <v>425</v>
      </c>
      <c r="G115" s="2"/>
      <c r="H115" s="36" t="s">
        <v>205</v>
      </c>
      <c r="I115" s="36">
        <v>1</v>
      </c>
      <c r="J115" s="36"/>
      <c r="K115" s="36"/>
      <c r="L115" s="36"/>
      <c r="M115" s="36"/>
      <c r="N115" s="36"/>
      <c r="O115" s="36"/>
      <c r="P115" s="36"/>
      <c r="Q115" s="36"/>
      <c r="R115" s="37"/>
      <c r="S115" s="37"/>
      <c r="T115" s="38"/>
      <c r="U115" s="45"/>
      <c r="V115" s="45"/>
      <c r="W115" s="45"/>
      <c r="X115" s="45"/>
      <c r="Y115" s="45"/>
      <c r="Z115" s="45"/>
      <c r="AA115" s="45"/>
      <c r="AB115" s="45"/>
      <c r="AC115" s="45"/>
      <c r="AD115" s="39"/>
      <c r="AE115" s="40"/>
      <c r="AF115" s="38"/>
      <c r="AG115" s="38"/>
      <c r="AH115" s="41"/>
      <c r="AI115" s="42"/>
      <c r="AJ115" s="42"/>
      <c r="AK115" s="42"/>
      <c r="AL115" s="42"/>
      <c r="AM115" s="43"/>
      <c r="AN115" s="42"/>
      <c r="AQ115" s="4">
        <v>0.8</v>
      </c>
      <c r="AR115" s="4">
        <v>25</v>
      </c>
      <c r="AS115" s="4">
        <v>1000</v>
      </c>
      <c r="AU115" s="4">
        <v>800</v>
      </c>
      <c r="AV115" s="4">
        <f t="shared" si="5"/>
        <v>800</v>
      </c>
    </row>
    <row r="116" s="4" customFormat="1" customHeight="1" spans="1:48">
      <c r="A116" s="36">
        <v>111</v>
      </c>
      <c r="B116" s="36"/>
      <c r="C116" s="2"/>
      <c r="D116" s="2" t="s">
        <v>426</v>
      </c>
      <c r="E116" s="2" t="s">
        <v>427</v>
      </c>
      <c r="F116" s="2" t="s">
        <v>428</v>
      </c>
      <c r="G116" s="2"/>
      <c r="H116" s="36" t="s">
        <v>205</v>
      </c>
      <c r="I116" s="36">
        <v>3</v>
      </c>
      <c r="J116" s="36"/>
      <c r="K116" s="36"/>
      <c r="L116" s="36"/>
      <c r="M116" s="36"/>
      <c r="N116" s="36"/>
      <c r="O116" s="36"/>
      <c r="P116" s="36"/>
      <c r="Q116" s="36"/>
      <c r="R116" s="37"/>
      <c r="S116" s="37"/>
      <c r="T116" s="38"/>
      <c r="U116" s="45"/>
      <c r="V116" s="45"/>
      <c r="W116" s="45"/>
      <c r="X116" s="45"/>
      <c r="Y116" s="45"/>
      <c r="Z116" s="45"/>
      <c r="AA116" s="45"/>
      <c r="AB116" s="45"/>
      <c r="AC116" s="45"/>
      <c r="AD116" s="39"/>
      <c r="AE116" s="40"/>
      <c r="AF116" s="38"/>
      <c r="AG116" s="38"/>
      <c r="AH116" s="41"/>
      <c r="AI116" s="42"/>
      <c r="AJ116" s="42"/>
      <c r="AK116" s="42"/>
      <c r="AL116" s="42"/>
      <c r="AM116" s="43"/>
      <c r="AN116" s="42"/>
      <c r="AQ116" s="4">
        <v>1.2</v>
      </c>
      <c r="AU116" s="4">
        <v>60</v>
      </c>
      <c r="AV116" s="4">
        <f t="shared" si="5"/>
        <v>20</v>
      </c>
    </row>
    <row r="117" s="4" customFormat="1" customHeight="1" spans="1:48">
      <c r="A117" s="36">
        <v>112</v>
      </c>
      <c r="B117" s="36"/>
      <c r="C117" s="2"/>
      <c r="D117" s="2" t="s">
        <v>429</v>
      </c>
      <c r="E117" s="2"/>
      <c r="F117" s="2" t="s">
        <v>430</v>
      </c>
      <c r="G117" s="2"/>
      <c r="H117" s="36" t="s">
        <v>205</v>
      </c>
      <c r="I117" s="36">
        <v>1</v>
      </c>
      <c r="J117" s="36"/>
      <c r="K117" s="36"/>
      <c r="L117" s="36"/>
      <c r="M117" s="36"/>
      <c r="N117" s="36"/>
      <c r="O117" s="36"/>
      <c r="P117" s="36"/>
      <c r="Q117" s="36"/>
      <c r="R117" s="37"/>
      <c r="S117" s="37"/>
      <c r="T117" s="38"/>
      <c r="U117" s="45"/>
      <c r="V117" s="45"/>
      <c r="W117" s="45"/>
      <c r="X117" s="45"/>
      <c r="Y117" s="45"/>
      <c r="Z117" s="45"/>
      <c r="AA117" s="45"/>
      <c r="AB117" s="45"/>
      <c r="AC117" s="45"/>
      <c r="AD117" s="39"/>
      <c r="AE117" s="40"/>
      <c r="AF117" s="38"/>
      <c r="AG117" s="38"/>
      <c r="AH117" s="41"/>
      <c r="AI117" s="42"/>
      <c r="AJ117" s="42"/>
      <c r="AK117" s="42"/>
      <c r="AL117" s="42"/>
      <c r="AM117" s="43"/>
      <c r="AN117" s="42"/>
      <c r="AQ117" s="4">
        <v>0.8</v>
      </c>
      <c r="AR117" s="4">
        <v>100</v>
      </c>
      <c r="AS117" s="4">
        <v>800</v>
      </c>
      <c r="AU117" s="4">
        <v>640</v>
      </c>
      <c r="AV117" s="4">
        <f t="shared" si="5"/>
        <v>640</v>
      </c>
    </row>
    <row r="118" s="4" customFormat="1" customHeight="1" spans="1:48">
      <c r="A118" s="36">
        <v>113</v>
      </c>
      <c r="B118" s="36"/>
      <c r="C118" s="2"/>
      <c r="D118" s="2" t="s">
        <v>431</v>
      </c>
      <c r="E118" s="2"/>
      <c r="F118" s="2" t="s">
        <v>432</v>
      </c>
      <c r="G118" s="2"/>
      <c r="H118" s="36" t="s">
        <v>205</v>
      </c>
      <c r="I118" s="36">
        <v>1</v>
      </c>
      <c r="J118" s="36"/>
      <c r="K118" s="36"/>
      <c r="L118" s="36"/>
      <c r="M118" s="36"/>
      <c r="N118" s="36"/>
      <c r="O118" s="36"/>
      <c r="P118" s="36"/>
      <c r="Q118" s="36"/>
      <c r="R118" s="37"/>
      <c r="S118" s="37"/>
      <c r="T118" s="38"/>
      <c r="U118" s="45"/>
      <c r="V118" s="45"/>
      <c r="W118" s="45"/>
      <c r="X118" s="45"/>
      <c r="Y118" s="45"/>
      <c r="Z118" s="45"/>
      <c r="AA118" s="45"/>
      <c r="AB118" s="45"/>
      <c r="AC118" s="45"/>
      <c r="AD118" s="39"/>
      <c r="AE118" s="40"/>
      <c r="AF118" s="38"/>
      <c r="AG118" s="38"/>
      <c r="AH118" s="41"/>
      <c r="AI118" s="42"/>
      <c r="AJ118" s="42"/>
      <c r="AK118" s="42"/>
      <c r="AL118" s="42"/>
      <c r="AM118" s="43"/>
      <c r="AN118" s="42"/>
      <c r="AQ118" s="4">
        <v>1.2</v>
      </c>
      <c r="AR118" s="4">
        <v>80</v>
      </c>
      <c r="AS118" s="4">
        <v>400</v>
      </c>
      <c r="AU118" s="4">
        <v>480</v>
      </c>
      <c r="AV118" s="4">
        <f t="shared" si="5"/>
        <v>480</v>
      </c>
    </row>
    <row r="119" s="4" customFormat="1" customHeight="1" spans="1:48">
      <c r="A119" s="36">
        <v>114</v>
      </c>
      <c r="B119" s="36"/>
      <c r="C119" s="2"/>
      <c r="D119" s="2" t="s">
        <v>368</v>
      </c>
      <c r="E119" s="2"/>
      <c r="F119" s="2" t="s">
        <v>433</v>
      </c>
      <c r="G119" s="2"/>
      <c r="H119" s="36" t="s">
        <v>205</v>
      </c>
      <c r="I119" s="36">
        <v>1</v>
      </c>
      <c r="J119" s="36"/>
      <c r="K119" s="36"/>
      <c r="L119" s="36"/>
      <c r="M119" s="36"/>
      <c r="N119" s="36"/>
      <c r="O119" s="36"/>
      <c r="P119" s="36"/>
      <c r="Q119" s="36"/>
      <c r="R119" s="37"/>
      <c r="S119" s="37"/>
      <c r="T119" s="38"/>
      <c r="U119" s="45"/>
      <c r="V119" s="45"/>
      <c r="W119" s="45"/>
      <c r="X119" s="45"/>
      <c r="Y119" s="45"/>
      <c r="Z119" s="45"/>
      <c r="AA119" s="45"/>
      <c r="AB119" s="45"/>
      <c r="AC119" s="45"/>
      <c r="AD119" s="39"/>
      <c r="AE119" s="40"/>
      <c r="AF119" s="38"/>
      <c r="AG119" s="38"/>
      <c r="AH119" s="41"/>
      <c r="AI119" s="42"/>
      <c r="AJ119" s="42"/>
      <c r="AK119" s="42"/>
      <c r="AL119" s="42"/>
      <c r="AM119" s="43"/>
      <c r="AN119" s="42"/>
      <c r="AQ119" s="4">
        <v>1.2</v>
      </c>
      <c r="AR119" s="4">
        <v>100</v>
      </c>
      <c r="AS119" s="4">
        <v>500</v>
      </c>
      <c r="AU119" s="4">
        <v>600</v>
      </c>
      <c r="AV119" s="4">
        <f t="shared" si="5"/>
        <v>600</v>
      </c>
    </row>
    <row r="120" s="4" customFormat="1" customHeight="1" spans="1:48">
      <c r="A120" s="36">
        <v>115</v>
      </c>
      <c r="B120" s="36"/>
      <c r="C120" s="2"/>
      <c r="D120" s="2" t="s">
        <v>434</v>
      </c>
      <c r="E120" s="2" t="s">
        <v>435</v>
      </c>
      <c r="F120" s="2" t="s">
        <v>436</v>
      </c>
      <c r="G120" s="2"/>
      <c r="H120" s="36" t="s">
        <v>205</v>
      </c>
      <c r="I120" s="36">
        <v>2</v>
      </c>
      <c r="J120" s="36"/>
      <c r="K120" s="36"/>
      <c r="L120" s="36"/>
      <c r="M120" s="36"/>
      <c r="N120" s="36"/>
      <c r="O120" s="36"/>
      <c r="P120" s="36"/>
      <c r="Q120" s="36"/>
      <c r="R120" s="37"/>
      <c r="S120" s="37"/>
      <c r="T120" s="38"/>
      <c r="U120" s="45"/>
      <c r="V120" s="45"/>
      <c r="W120" s="45"/>
      <c r="X120" s="45"/>
      <c r="Y120" s="45"/>
      <c r="Z120" s="45"/>
      <c r="AA120" s="45"/>
      <c r="AB120" s="45"/>
      <c r="AC120" s="45"/>
      <c r="AD120" s="39"/>
      <c r="AE120" s="40"/>
      <c r="AF120" s="38"/>
      <c r="AG120" s="38"/>
      <c r="AH120" s="41"/>
      <c r="AI120" s="42"/>
      <c r="AJ120" s="42"/>
      <c r="AK120" s="42"/>
      <c r="AL120" s="42"/>
      <c r="AM120" s="43"/>
      <c r="AN120" s="42"/>
      <c r="AQ120" s="4">
        <v>0.8</v>
      </c>
      <c r="AS120" s="4">
        <v>2000</v>
      </c>
      <c r="AU120" s="4">
        <v>1600</v>
      </c>
      <c r="AV120" s="4">
        <f t="shared" si="5"/>
        <v>800</v>
      </c>
    </row>
    <row r="121" s="4" customFormat="1" customHeight="1" spans="1:48">
      <c r="A121" s="36">
        <v>116</v>
      </c>
      <c r="B121" s="36"/>
      <c r="C121" s="2"/>
      <c r="D121" s="2" t="s">
        <v>437</v>
      </c>
      <c r="E121" s="2" t="s">
        <v>438</v>
      </c>
      <c r="F121" s="2" t="s">
        <v>439</v>
      </c>
      <c r="G121" s="2"/>
      <c r="H121" s="36" t="s">
        <v>205</v>
      </c>
      <c r="I121" s="36">
        <v>1</v>
      </c>
      <c r="J121" s="36"/>
      <c r="K121" s="36"/>
      <c r="L121" s="36"/>
      <c r="M121" s="36"/>
      <c r="N121" s="36"/>
      <c r="O121" s="36"/>
      <c r="P121" s="36"/>
      <c r="Q121" s="36"/>
      <c r="R121" s="37"/>
      <c r="S121" s="37"/>
      <c r="T121" s="38"/>
      <c r="U121" s="45"/>
      <c r="V121" s="45"/>
      <c r="W121" s="45"/>
      <c r="X121" s="45"/>
      <c r="Y121" s="45"/>
      <c r="Z121" s="45"/>
      <c r="AA121" s="45"/>
      <c r="AB121" s="45"/>
      <c r="AC121" s="45"/>
      <c r="AD121" s="39"/>
      <c r="AE121" s="40"/>
      <c r="AF121" s="38"/>
      <c r="AG121" s="38"/>
      <c r="AH121" s="41"/>
      <c r="AI121" s="42"/>
      <c r="AJ121" s="42"/>
      <c r="AK121" s="42"/>
      <c r="AL121" s="42"/>
      <c r="AM121" s="43"/>
      <c r="AN121" s="42"/>
      <c r="AQ121" s="4">
        <v>0.6</v>
      </c>
      <c r="AS121" s="4">
        <v>480</v>
      </c>
      <c r="AU121" s="4">
        <v>288</v>
      </c>
      <c r="AV121" s="4">
        <f t="shared" si="5"/>
        <v>288</v>
      </c>
    </row>
    <row r="122" s="4" customFormat="1" customHeight="1" spans="1:48">
      <c r="A122" s="36">
        <v>117</v>
      </c>
      <c r="B122" s="36"/>
      <c r="C122" s="2"/>
      <c r="D122" s="2" t="s">
        <v>437</v>
      </c>
      <c r="E122" s="2" t="s">
        <v>438</v>
      </c>
      <c r="F122" s="2" t="s">
        <v>440</v>
      </c>
      <c r="G122" s="2"/>
      <c r="H122" s="36" t="s">
        <v>205</v>
      </c>
      <c r="I122" s="36">
        <v>1</v>
      </c>
      <c r="J122" s="36"/>
      <c r="K122" s="36"/>
      <c r="L122" s="36"/>
      <c r="M122" s="36"/>
      <c r="N122" s="36"/>
      <c r="O122" s="36"/>
      <c r="P122" s="36"/>
      <c r="Q122" s="36"/>
      <c r="R122" s="37"/>
      <c r="S122" s="37"/>
      <c r="T122" s="38"/>
      <c r="U122" s="45"/>
      <c r="V122" s="45"/>
      <c r="W122" s="45"/>
      <c r="X122" s="45"/>
      <c r="Y122" s="45"/>
      <c r="Z122" s="45"/>
      <c r="AA122" s="45"/>
      <c r="AB122" s="45"/>
      <c r="AC122" s="45"/>
      <c r="AD122" s="39"/>
      <c r="AE122" s="40"/>
      <c r="AF122" s="38"/>
      <c r="AG122" s="38"/>
      <c r="AH122" s="41"/>
      <c r="AI122" s="42"/>
      <c r="AJ122" s="42"/>
      <c r="AK122" s="42"/>
      <c r="AL122" s="42"/>
      <c r="AM122" s="43"/>
      <c r="AN122" s="42"/>
      <c r="AQ122" s="4">
        <v>0.6</v>
      </c>
      <c r="AS122" s="4">
        <v>960</v>
      </c>
      <c r="AU122" s="4">
        <v>576</v>
      </c>
      <c r="AV122" s="4">
        <f t="shared" si="5"/>
        <v>576</v>
      </c>
    </row>
    <row r="123" s="4" customFormat="1" customHeight="1" spans="1:48">
      <c r="A123" s="36">
        <v>118</v>
      </c>
      <c r="B123" s="36"/>
      <c r="C123" s="2"/>
      <c r="D123" s="2" t="s">
        <v>437</v>
      </c>
      <c r="E123" s="2" t="s">
        <v>438</v>
      </c>
      <c r="F123" s="2" t="s">
        <v>441</v>
      </c>
      <c r="G123" s="2"/>
      <c r="H123" s="36" t="s">
        <v>205</v>
      </c>
      <c r="I123" s="36">
        <v>1</v>
      </c>
      <c r="J123" s="36"/>
      <c r="K123" s="36"/>
      <c r="L123" s="36"/>
      <c r="M123" s="36"/>
      <c r="N123" s="36"/>
      <c r="O123" s="36"/>
      <c r="P123" s="36"/>
      <c r="Q123" s="36"/>
      <c r="R123" s="37"/>
      <c r="S123" s="37"/>
      <c r="T123" s="38"/>
      <c r="U123" s="45"/>
      <c r="V123" s="45"/>
      <c r="W123" s="45"/>
      <c r="X123" s="45"/>
      <c r="Y123" s="45"/>
      <c r="Z123" s="45"/>
      <c r="AA123" s="45"/>
      <c r="AB123" s="45"/>
      <c r="AC123" s="45"/>
      <c r="AD123" s="39"/>
      <c r="AE123" s="40"/>
      <c r="AF123" s="38"/>
      <c r="AG123" s="38"/>
      <c r="AH123" s="41"/>
      <c r="AI123" s="42"/>
      <c r="AJ123" s="42"/>
      <c r="AK123" s="42"/>
      <c r="AL123" s="42"/>
      <c r="AM123" s="43"/>
      <c r="AN123" s="42"/>
      <c r="AQ123" s="4">
        <v>0.6</v>
      </c>
      <c r="AS123" s="4">
        <v>1000</v>
      </c>
      <c r="AU123" s="4">
        <v>600</v>
      </c>
      <c r="AV123" s="4">
        <f t="shared" si="5"/>
        <v>600</v>
      </c>
    </row>
    <row r="124" s="4" customFormat="1" customHeight="1" spans="1:48">
      <c r="A124" s="36">
        <v>119</v>
      </c>
      <c r="B124" s="36"/>
      <c r="C124" s="2"/>
      <c r="D124" s="1" t="s">
        <v>437</v>
      </c>
      <c r="E124" s="2" t="s">
        <v>438</v>
      </c>
      <c r="F124" s="2" t="s">
        <v>442</v>
      </c>
      <c r="G124" s="2"/>
      <c r="H124" s="36" t="s">
        <v>205</v>
      </c>
      <c r="I124" s="36">
        <v>1</v>
      </c>
      <c r="J124" s="36"/>
      <c r="K124" s="36"/>
      <c r="L124" s="36"/>
      <c r="M124" s="36"/>
      <c r="N124" s="36"/>
      <c r="O124" s="36"/>
      <c r="P124" s="36"/>
      <c r="Q124" s="36"/>
      <c r="R124" s="37"/>
      <c r="S124" s="37"/>
      <c r="T124" s="38"/>
      <c r="U124" s="45"/>
      <c r="V124" s="45"/>
      <c r="W124" s="45"/>
      <c r="X124" s="45"/>
      <c r="Y124" s="45"/>
      <c r="Z124" s="45"/>
      <c r="AA124" s="45"/>
      <c r="AB124" s="45"/>
      <c r="AC124" s="45"/>
      <c r="AD124" s="39"/>
      <c r="AE124" s="40"/>
      <c r="AF124" s="38"/>
      <c r="AG124" s="38"/>
      <c r="AH124" s="41"/>
      <c r="AI124" s="42"/>
      <c r="AJ124" s="42"/>
      <c r="AK124" s="42"/>
      <c r="AL124" s="42"/>
      <c r="AM124" s="43"/>
      <c r="AN124" s="42"/>
      <c r="AQ124" s="4">
        <v>0.6</v>
      </c>
      <c r="AS124" s="4">
        <v>960</v>
      </c>
      <c r="AU124" s="4">
        <v>576</v>
      </c>
      <c r="AV124" s="4">
        <f t="shared" si="5"/>
        <v>576</v>
      </c>
    </row>
    <row r="125" s="4" customFormat="1" customHeight="1" spans="1:48">
      <c r="A125" s="36">
        <v>120</v>
      </c>
      <c r="B125" s="36"/>
      <c r="C125" s="2"/>
      <c r="D125" s="2" t="s">
        <v>443</v>
      </c>
      <c r="E125" s="2" t="s">
        <v>301</v>
      </c>
      <c r="F125" s="2" t="s">
        <v>444</v>
      </c>
      <c r="G125" s="2"/>
      <c r="H125" s="36" t="s">
        <v>205</v>
      </c>
      <c r="I125" s="36">
        <v>1</v>
      </c>
      <c r="J125" s="36"/>
      <c r="K125" s="36"/>
      <c r="L125" s="36"/>
      <c r="M125" s="36"/>
      <c r="N125" s="36"/>
      <c r="O125" s="36"/>
      <c r="P125" s="36"/>
      <c r="Q125" s="36"/>
      <c r="R125" s="37"/>
      <c r="S125" s="37"/>
      <c r="T125" s="38"/>
      <c r="U125" s="45"/>
      <c r="V125" s="45"/>
      <c r="W125" s="45"/>
      <c r="X125" s="45"/>
      <c r="Y125" s="45"/>
      <c r="Z125" s="45"/>
      <c r="AA125" s="45"/>
      <c r="AB125" s="45"/>
      <c r="AC125" s="45"/>
      <c r="AD125" s="39"/>
      <c r="AE125" s="40"/>
      <c r="AF125" s="38"/>
      <c r="AG125" s="38"/>
      <c r="AH125" s="41"/>
      <c r="AI125" s="42"/>
      <c r="AJ125" s="42"/>
      <c r="AK125" s="42"/>
      <c r="AL125" s="42"/>
      <c r="AM125" s="43"/>
      <c r="AN125" s="42"/>
      <c r="AQ125" s="4">
        <v>0.3</v>
      </c>
      <c r="AR125" s="4">
        <v>25</v>
      </c>
      <c r="AS125" s="4">
        <v>900</v>
      </c>
      <c r="AU125" s="4">
        <v>270</v>
      </c>
      <c r="AV125" s="4">
        <f t="shared" si="5"/>
        <v>270</v>
      </c>
    </row>
    <row r="126" s="4" customFormat="1" customHeight="1" spans="1:48">
      <c r="A126" s="36">
        <v>121</v>
      </c>
      <c r="B126" s="36"/>
      <c r="C126" s="2"/>
      <c r="D126" s="2" t="s">
        <v>445</v>
      </c>
      <c r="E126" s="2"/>
      <c r="F126" s="2" t="s">
        <v>446</v>
      </c>
      <c r="G126" s="2"/>
      <c r="H126" s="36" t="s">
        <v>205</v>
      </c>
      <c r="I126" s="36">
        <v>4</v>
      </c>
      <c r="J126" s="36"/>
      <c r="K126" s="36"/>
      <c r="L126" s="36"/>
      <c r="M126" s="36"/>
      <c r="N126" s="36"/>
      <c r="O126" s="36"/>
      <c r="P126" s="36"/>
      <c r="Q126" s="36"/>
      <c r="R126" s="37"/>
      <c r="S126" s="37"/>
      <c r="T126" s="38"/>
      <c r="U126" s="45"/>
      <c r="V126" s="45"/>
      <c r="W126" s="45"/>
      <c r="X126" s="45"/>
      <c r="Y126" s="45"/>
      <c r="Z126" s="45"/>
      <c r="AA126" s="45"/>
      <c r="AB126" s="45"/>
      <c r="AC126" s="45"/>
      <c r="AD126" s="39"/>
      <c r="AE126" s="40"/>
      <c r="AF126" s="38"/>
      <c r="AG126" s="38"/>
      <c r="AH126" s="41"/>
      <c r="AI126" s="42"/>
      <c r="AJ126" s="42"/>
      <c r="AK126" s="42"/>
      <c r="AL126" s="42"/>
      <c r="AM126" s="43"/>
      <c r="AN126" s="42"/>
      <c r="AQ126" s="4">
        <v>0.3</v>
      </c>
      <c r="AR126" s="4">
        <v>32</v>
      </c>
      <c r="AS126" s="4">
        <v>320</v>
      </c>
      <c r="AU126" s="4">
        <v>96</v>
      </c>
      <c r="AV126" s="4">
        <f t="shared" si="5"/>
        <v>24</v>
      </c>
    </row>
    <row r="127" s="4" customFormat="1" customHeight="1" spans="1:48">
      <c r="A127" s="36">
        <v>122</v>
      </c>
      <c r="B127" s="36"/>
      <c r="C127" s="2"/>
      <c r="D127" s="2" t="s">
        <v>447</v>
      </c>
      <c r="E127" s="2" t="s">
        <v>448</v>
      </c>
      <c r="F127" s="2" t="s">
        <v>449</v>
      </c>
      <c r="G127" s="2"/>
      <c r="H127" s="36" t="s">
        <v>205</v>
      </c>
      <c r="I127" s="36">
        <v>1</v>
      </c>
      <c r="J127" s="36"/>
      <c r="K127" s="36"/>
      <c r="L127" s="36"/>
      <c r="M127" s="36"/>
      <c r="N127" s="36"/>
      <c r="O127" s="36"/>
      <c r="P127" s="36"/>
      <c r="Q127" s="36"/>
      <c r="R127" s="37"/>
      <c r="S127" s="37"/>
      <c r="T127" s="38"/>
      <c r="U127" s="45"/>
      <c r="V127" s="45"/>
      <c r="W127" s="45"/>
      <c r="X127" s="45"/>
      <c r="Y127" s="45"/>
      <c r="Z127" s="45"/>
      <c r="AA127" s="45"/>
      <c r="AB127" s="45"/>
      <c r="AC127" s="45"/>
      <c r="AD127" s="39"/>
      <c r="AE127" s="40"/>
      <c r="AF127" s="38"/>
      <c r="AG127" s="38"/>
      <c r="AH127" s="41"/>
      <c r="AI127" s="42"/>
      <c r="AJ127" s="42"/>
      <c r="AK127" s="42"/>
      <c r="AL127" s="42"/>
      <c r="AM127" s="43"/>
      <c r="AN127" s="42"/>
      <c r="AQ127" s="4">
        <f>0.6</f>
        <v>0.6</v>
      </c>
      <c r="AS127" s="4">
        <v>1200</v>
      </c>
      <c r="AU127" s="4">
        <v>720</v>
      </c>
      <c r="AV127" s="4">
        <f t="shared" si="5"/>
        <v>720</v>
      </c>
    </row>
    <row r="128" s="4" customFormat="1" customHeight="1" spans="1:48">
      <c r="A128" s="36">
        <v>123</v>
      </c>
      <c r="B128" s="36"/>
      <c r="C128" s="2"/>
      <c r="D128" s="2" t="s">
        <v>450</v>
      </c>
      <c r="E128" s="2" t="s">
        <v>451</v>
      </c>
      <c r="F128" s="2" t="s">
        <v>452</v>
      </c>
      <c r="G128" s="2"/>
      <c r="H128" s="36" t="s">
        <v>205</v>
      </c>
      <c r="I128" s="36">
        <v>1</v>
      </c>
      <c r="J128" s="36"/>
      <c r="K128" s="36"/>
      <c r="L128" s="36"/>
      <c r="M128" s="36"/>
      <c r="N128" s="36"/>
      <c r="O128" s="36"/>
      <c r="P128" s="36"/>
      <c r="Q128" s="36"/>
      <c r="R128" s="37"/>
      <c r="S128" s="37"/>
      <c r="T128" s="38"/>
      <c r="U128" s="45"/>
      <c r="V128" s="45"/>
      <c r="W128" s="45"/>
      <c r="X128" s="45"/>
      <c r="Y128" s="45"/>
      <c r="Z128" s="45"/>
      <c r="AA128" s="45"/>
      <c r="AB128" s="45"/>
      <c r="AC128" s="45"/>
      <c r="AD128" s="39"/>
      <c r="AE128" s="40"/>
      <c r="AF128" s="38"/>
      <c r="AG128" s="38"/>
      <c r="AH128" s="41"/>
      <c r="AI128" s="42"/>
      <c r="AJ128" s="42"/>
      <c r="AK128" s="42"/>
      <c r="AL128" s="42"/>
      <c r="AM128" s="43"/>
      <c r="AN128" s="42"/>
      <c r="AQ128" s="4">
        <f>0.8</f>
        <v>0.8</v>
      </c>
      <c r="AS128" s="4">
        <v>40</v>
      </c>
      <c r="AU128" s="4">
        <v>32</v>
      </c>
      <c r="AV128" s="4">
        <f t="shared" si="5"/>
        <v>32</v>
      </c>
    </row>
    <row r="129" s="4" customFormat="1" customHeight="1" spans="1:48">
      <c r="A129" s="36">
        <v>124</v>
      </c>
      <c r="B129" s="36"/>
      <c r="C129" s="2"/>
      <c r="D129" s="2" t="s">
        <v>453</v>
      </c>
      <c r="E129" s="2" t="s">
        <v>253</v>
      </c>
      <c r="F129" s="2" t="s">
        <v>454</v>
      </c>
      <c r="G129" s="2"/>
      <c r="H129" s="36" t="s">
        <v>205</v>
      </c>
      <c r="I129" s="36">
        <v>1</v>
      </c>
      <c r="J129" s="36"/>
      <c r="K129" s="36"/>
      <c r="L129" s="36"/>
      <c r="M129" s="36"/>
      <c r="N129" s="36"/>
      <c r="O129" s="36"/>
      <c r="P129" s="36"/>
      <c r="Q129" s="36"/>
      <c r="R129" s="37"/>
      <c r="S129" s="37"/>
      <c r="T129" s="38"/>
      <c r="U129" s="45"/>
      <c r="V129" s="45"/>
      <c r="W129" s="45"/>
      <c r="X129" s="45"/>
      <c r="Y129" s="45"/>
      <c r="Z129" s="45"/>
      <c r="AA129" s="45"/>
      <c r="AB129" s="45"/>
      <c r="AC129" s="45"/>
      <c r="AD129" s="39"/>
      <c r="AE129" s="40"/>
      <c r="AF129" s="38"/>
      <c r="AG129" s="38"/>
      <c r="AH129" s="41"/>
      <c r="AI129" s="42"/>
      <c r="AJ129" s="42"/>
      <c r="AK129" s="42"/>
      <c r="AL129" s="42"/>
      <c r="AM129" s="43"/>
      <c r="AN129" s="42"/>
      <c r="AQ129" s="4">
        <f>0.8*800</f>
        <v>640</v>
      </c>
      <c r="AR129" s="4">
        <v>100</v>
      </c>
      <c r="AS129" s="4">
        <v>800</v>
      </c>
      <c r="AU129" s="4">
        <v>640</v>
      </c>
      <c r="AV129" s="4">
        <f t="shared" si="5"/>
        <v>640</v>
      </c>
    </row>
    <row r="130" s="4" customFormat="1" customHeight="1" spans="1:48">
      <c r="A130" s="36">
        <v>125</v>
      </c>
      <c r="B130" s="36"/>
      <c r="C130" s="2"/>
      <c r="D130" s="2" t="s">
        <v>313</v>
      </c>
      <c r="E130" s="2"/>
      <c r="F130" s="2" t="s">
        <v>335</v>
      </c>
      <c r="G130" s="2"/>
      <c r="H130" s="36" t="s">
        <v>205</v>
      </c>
      <c r="I130" s="36">
        <v>1</v>
      </c>
      <c r="J130" s="36"/>
      <c r="K130" s="36"/>
      <c r="L130" s="36"/>
      <c r="M130" s="36"/>
      <c r="N130" s="36"/>
      <c r="O130" s="36"/>
      <c r="P130" s="36"/>
      <c r="Q130" s="36"/>
      <c r="R130" s="37"/>
      <c r="S130" s="37"/>
      <c r="T130" s="38"/>
      <c r="U130" s="45"/>
      <c r="V130" s="45"/>
      <c r="W130" s="45"/>
      <c r="X130" s="45"/>
      <c r="Y130" s="45"/>
      <c r="Z130" s="45"/>
      <c r="AA130" s="45"/>
      <c r="AB130" s="45"/>
      <c r="AC130" s="45"/>
      <c r="AD130" s="39"/>
      <c r="AE130" s="40"/>
      <c r="AF130" s="38"/>
      <c r="AG130" s="38"/>
      <c r="AH130" s="41"/>
      <c r="AI130" s="42"/>
      <c r="AJ130" s="42"/>
      <c r="AK130" s="42"/>
      <c r="AL130" s="42"/>
      <c r="AM130" s="43"/>
      <c r="AN130" s="42"/>
      <c r="AQ130" s="4">
        <f>0.9</f>
        <v>0.9</v>
      </c>
      <c r="AR130" s="4">
        <v>100</v>
      </c>
      <c r="AS130" s="4">
        <v>1200</v>
      </c>
      <c r="AU130" s="4">
        <v>720</v>
      </c>
      <c r="AV130" s="4">
        <f t="shared" si="5"/>
        <v>720</v>
      </c>
    </row>
    <row r="131" s="4" customFormat="1" customHeight="1" spans="1:48">
      <c r="A131" s="36">
        <v>126</v>
      </c>
      <c r="B131" s="36"/>
      <c r="C131" s="2"/>
      <c r="D131" s="2" t="s">
        <v>455</v>
      </c>
      <c r="E131" s="2" t="s">
        <v>456</v>
      </c>
      <c r="F131" s="2"/>
      <c r="G131" s="2"/>
      <c r="H131" s="36" t="s">
        <v>205</v>
      </c>
      <c r="I131" s="36">
        <v>1</v>
      </c>
      <c r="J131" s="36"/>
      <c r="K131" s="36"/>
      <c r="L131" s="36"/>
      <c r="M131" s="36"/>
      <c r="N131" s="36"/>
      <c r="O131" s="36"/>
      <c r="P131" s="36"/>
      <c r="Q131" s="36"/>
      <c r="R131" s="37"/>
      <c r="S131" s="37"/>
      <c r="T131" s="38"/>
      <c r="U131" s="45"/>
      <c r="V131" s="45"/>
      <c r="W131" s="45"/>
      <c r="X131" s="45"/>
      <c r="Y131" s="45"/>
      <c r="Z131" s="45"/>
      <c r="AA131" s="45"/>
      <c r="AB131" s="45"/>
      <c r="AC131" s="45"/>
      <c r="AD131" s="39"/>
      <c r="AE131" s="40"/>
      <c r="AF131" s="38"/>
      <c r="AG131" s="38"/>
      <c r="AH131" s="41"/>
      <c r="AI131" s="42"/>
      <c r="AJ131" s="42"/>
      <c r="AK131" s="42"/>
      <c r="AL131" s="42"/>
      <c r="AM131" s="43"/>
      <c r="AN131" s="42"/>
      <c r="AQ131" s="4">
        <v>0.6</v>
      </c>
      <c r="AR131" s="4">
        <v>16</v>
      </c>
      <c r="AS131" s="4">
        <v>1152</v>
      </c>
      <c r="AU131" s="4">
        <v>691.2</v>
      </c>
      <c r="AV131" s="4">
        <f t="shared" si="5"/>
        <v>691.2</v>
      </c>
    </row>
    <row r="132" s="4" customFormat="1" customHeight="1" spans="1:48">
      <c r="A132" s="36">
        <v>127</v>
      </c>
      <c r="B132" s="36"/>
      <c r="C132" s="2"/>
      <c r="D132" s="1" t="s">
        <v>457</v>
      </c>
      <c r="E132" s="2" t="s">
        <v>458</v>
      </c>
      <c r="F132" s="2" t="s">
        <v>459</v>
      </c>
      <c r="G132" s="2"/>
      <c r="H132" s="36" t="s">
        <v>205</v>
      </c>
      <c r="I132" s="36">
        <v>2</v>
      </c>
      <c r="J132" s="36"/>
      <c r="K132" s="36"/>
      <c r="L132" s="36"/>
      <c r="M132" s="36"/>
      <c r="N132" s="36"/>
      <c r="O132" s="36"/>
      <c r="P132" s="36"/>
      <c r="Q132" s="36"/>
      <c r="R132" s="37"/>
      <c r="S132" s="37"/>
      <c r="T132" s="38"/>
      <c r="U132" s="45"/>
      <c r="V132" s="45"/>
      <c r="W132" s="45"/>
      <c r="X132" s="45"/>
      <c r="Y132" s="45"/>
      <c r="Z132" s="45"/>
      <c r="AA132" s="45"/>
      <c r="AB132" s="45"/>
      <c r="AC132" s="45"/>
      <c r="AD132" s="39"/>
      <c r="AE132" s="40"/>
      <c r="AF132" s="38"/>
      <c r="AG132" s="38"/>
      <c r="AH132" s="41"/>
      <c r="AI132" s="42"/>
      <c r="AJ132" s="42"/>
      <c r="AK132" s="42"/>
      <c r="AL132" s="42"/>
      <c r="AM132" s="43"/>
      <c r="AN132" s="42"/>
      <c r="AQ132" s="4">
        <f>0.2</f>
        <v>0.2</v>
      </c>
      <c r="AS132" s="4">
        <v>600</v>
      </c>
      <c r="AU132" s="4">
        <v>120</v>
      </c>
      <c r="AV132" s="4">
        <f t="shared" si="5"/>
        <v>60</v>
      </c>
    </row>
    <row r="133" s="4" customFormat="1" customHeight="1" spans="1:48">
      <c r="A133" s="36">
        <v>128</v>
      </c>
      <c r="B133" s="36"/>
      <c r="C133" s="2"/>
      <c r="D133" s="2" t="s">
        <v>460</v>
      </c>
      <c r="E133" s="2" t="s">
        <v>458</v>
      </c>
      <c r="F133" s="2" t="s">
        <v>461</v>
      </c>
      <c r="G133" s="2"/>
      <c r="H133" s="36" t="s">
        <v>205</v>
      </c>
      <c r="I133" s="36">
        <v>2</v>
      </c>
      <c r="J133" s="36"/>
      <c r="K133" s="36"/>
      <c r="L133" s="36"/>
      <c r="M133" s="36"/>
      <c r="N133" s="36"/>
      <c r="O133" s="36"/>
      <c r="P133" s="36"/>
      <c r="Q133" s="36"/>
      <c r="R133" s="37"/>
      <c r="S133" s="37"/>
      <c r="T133" s="38"/>
      <c r="U133" s="45"/>
      <c r="V133" s="45"/>
      <c r="W133" s="45"/>
      <c r="X133" s="45"/>
      <c r="Y133" s="45"/>
      <c r="Z133" s="45"/>
      <c r="AA133" s="45"/>
      <c r="AB133" s="45"/>
      <c r="AC133" s="45"/>
      <c r="AD133" s="39"/>
      <c r="AE133" s="40"/>
      <c r="AF133" s="38"/>
      <c r="AG133" s="38"/>
      <c r="AH133" s="41"/>
      <c r="AI133" s="42"/>
      <c r="AJ133" s="42"/>
      <c r="AK133" s="42"/>
      <c r="AL133" s="42"/>
      <c r="AM133" s="43"/>
      <c r="AN133" s="42"/>
      <c r="AQ133" s="4">
        <f>0.2*600</f>
        <v>120</v>
      </c>
      <c r="AS133" s="4">
        <v>600</v>
      </c>
      <c r="AU133" s="4">
        <v>120</v>
      </c>
      <c r="AV133" s="4">
        <f t="shared" si="5"/>
        <v>60</v>
      </c>
    </row>
    <row r="134" s="4" customFormat="1" customHeight="1" spans="1:48">
      <c r="A134" s="36">
        <v>129</v>
      </c>
      <c r="B134" s="36"/>
      <c r="C134" s="2"/>
      <c r="D134" s="1" t="s">
        <v>462</v>
      </c>
      <c r="E134" s="2" t="s">
        <v>463</v>
      </c>
      <c r="F134" s="2" t="s">
        <v>464</v>
      </c>
      <c r="G134" s="2"/>
      <c r="H134" s="36" t="s">
        <v>205</v>
      </c>
      <c r="I134" s="36">
        <v>1</v>
      </c>
      <c r="J134" s="36"/>
      <c r="K134" s="36"/>
      <c r="L134" s="36"/>
      <c r="M134" s="36"/>
      <c r="N134" s="36"/>
      <c r="O134" s="36"/>
      <c r="P134" s="36"/>
      <c r="Q134" s="36"/>
      <c r="R134" s="37"/>
      <c r="S134" s="37"/>
      <c r="T134" s="38"/>
      <c r="U134" s="45"/>
      <c r="V134" s="45"/>
      <c r="W134" s="45"/>
      <c r="X134" s="45"/>
      <c r="Y134" s="45"/>
      <c r="Z134" s="45"/>
      <c r="AA134" s="45"/>
      <c r="AB134" s="45"/>
      <c r="AC134" s="45"/>
      <c r="AD134" s="39"/>
      <c r="AE134" s="40"/>
      <c r="AF134" s="38"/>
      <c r="AG134" s="38"/>
      <c r="AH134" s="41"/>
      <c r="AI134" s="42"/>
      <c r="AJ134" s="42"/>
      <c r="AK134" s="42"/>
      <c r="AL134" s="42"/>
      <c r="AM134" s="43"/>
      <c r="AN134" s="42"/>
      <c r="AQ134" s="4">
        <v>0.8</v>
      </c>
      <c r="AS134" s="4">
        <v>600</v>
      </c>
      <c r="AU134" s="4">
        <v>480</v>
      </c>
      <c r="AV134" s="4">
        <f t="shared" ref="AV134:AV197" si="7">AU134/I134</f>
        <v>480</v>
      </c>
    </row>
    <row r="135" s="4" customFormat="1" customHeight="1" spans="1:48">
      <c r="A135" s="36">
        <v>130</v>
      </c>
      <c r="B135" s="36"/>
      <c r="C135" s="2"/>
      <c r="D135" s="2" t="s">
        <v>465</v>
      </c>
      <c r="E135" s="2"/>
      <c r="F135" s="2" t="s">
        <v>466</v>
      </c>
      <c r="G135" s="2"/>
      <c r="H135" s="36" t="s">
        <v>205</v>
      </c>
      <c r="I135" s="36">
        <v>1</v>
      </c>
      <c r="J135" s="36"/>
      <c r="K135" s="36"/>
      <c r="L135" s="36"/>
      <c r="M135" s="36"/>
      <c r="N135" s="36"/>
      <c r="O135" s="36"/>
      <c r="P135" s="36"/>
      <c r="Q135" s="36"/>
      <c r="R135" s="37"/>
      <c r="S135" s="37"/>
      <c r="T135" s="38"/>
      <c r="U135" s="45"/>
      <c r="V135" s="45"/>
      <c r="W135" s="45"/>
      <c r="X135" s="45"/>
      <c r="Y135" s="45"/>
      <c r="Z135" s="45"/>
      <c r="AA135" s="45"/>
      <c r="AB135" s="45"/>
      <c r="AC135" s="45"/>
      <c r="AD135" s="39"/>
      <c r="AE135" s="40"/>
      <c r="AF135" s="38"/>
      <c r="AG135" s="38"/>
      <c r="AH135" s="41"/>
      <c r="AI135" s="42"/>
      <c r="AJ135" s="42"/>
      <c r="AK135" s="42"/>
      <c r="AL135" s="42"/>
      <c r="AM135" s="43"/>
      <c r="AN135" s="42"/>
      <c r="AQ135" s="4">
        <v>0.8</v>
      </c>
      <c r="AR135" s="4">
        <v>25</v>
      </c>
      <c r="AS135" s="4">
        <v>600</v>
      </c>
      <c r="AU135" s="4">
        <v>480</v>
      </c>
      <c r="AV135" s="4">
        <f t="shared" si="7"/>
        <v>480</v>
      </c>
    </row>
    <row r="136" s="4" customFormat="1" customHeight="1" spans="1:48">
      <c r="A136" s="36">
        <v>131</v>
      </c>
      <c r="B136" s="36"/>
      <c r="C136" s="2"/>
      <c r="D136" s="2" t="s">
        <v>467</v>
      </c>
      <c r="E136" s="2" t="s">
        <v>438</v>
      </c>
      <c r="F136" s="2" t="s">
        <v>468</v>
      </c>
      <c r="G136" s="2"/>
      <c r="H136" s="36" t="s">
        <v>205</v>
      </c>
      <c r="I136" s="36">
        <v>1</v>
      </c>
      <c r="J136" s="36"/>
      <c r="K136" s="36"/>
      <c r="L136" s="36"/>
      <c r="M136" s="36"/>
      <c r="N136" s="36"/>
      <c r="O136" s="36"/>
      <c r="P136" s="36"/>
      <c r="Q136" s="36"/>
      <c r="R136" s="37"/>
      <c r="S136" s="37"/>
      <c r="T136" s="38"/>
      <c r="U136" s="45"/>
      <c r="V136" s="45"/>
      <c r="W136" s="45"/>
      <c r="X136" s="45"/>
      <c r="Y136" s="45"/>
      <c r="Z136" s="45"/>
      <c r="AA136" s="45"/>
      <c r="AB136" s="45"/>
      <c r="AC136" s="45"/>
      <c r="AD136" s="39"/>
      <c r="AE136" s="40"/>
      <c r="AF136" s="38"/>
      <c r="AG136" s="38"/>
      <c r="AH136" s="41"/>
      <c r="AI136" s="42"/>
      <c r="AJ136" s="42"/>
      <c r="AK136" s="42"/>
      <c r="AL136" s="42"/>
      <c r="AM136" s="43"/>
      <c r="AN136" s="42"/>
      <c r="AQ136" s="4">
        <v>0.5</v>
      </c>
      <c r="AR136" s="4">
        <v>25</v>
      </c>
      <c r="AS136" s="4">
        <v>840</v>
      </c>
      <c r="AU136" s="4">
        <v>420</v>
      </c>
      <c r="AV136" s="4">
        <f t="shared" si="7"/>
        <v>420</v>
      </c>
    </row>
    <row r="137" s="4" customFormat="1" customHeight="1" spans="1:48">
      <c r="A137" s="36">
        <v>132</v>
      </c>
      <c r="B137" s="36"/>
      <c r="C137" s="2"/>
      <c r="D137" s="2" t="s">
        <v>469</v>
      </c>
      <c r="E137" s="2" t="s">
        <v>470</v>
      </c>
      <c r="F137" s="2" t="s">
        <v>471</v>
      </c>
      <c r="G137" s="2"/>
      <c r="H137" s="36" t="s">
        <v>205</v>
      </c>
      <c r="I137" s="36">
        <v>13</v>
      </c>
      <c r="J137" s="36"/>
      <c r="K137" s="36"/>
      <c r="L137" s="36"/>
      <c r="M137" s="36"/>
      <c r="N137" s="36"/>
      <c r="O137" s="36"/>
      <c r="P137" s="36"/>
      <c r="Q137" s="36"/>
      <c r="R137" s="37"/>
      <c r="S137" s="37"/>
      <c r="T137" s="38"/>
      <c r="U137" s="45"/>
      <c r="V137" s="45"/>
      <c r="W137" s="45"/>
      <c r="X137" s="45"/>
      <c r="Y137" s="45"/>
      <c r="Z137" s="45"/>
      <c r="AA137" s="45"/>
      <c r="AB137" s="45"/>
      <c r="AC137" s="45"/>
      <c r="AD137" s="39"/>
      <c r="AE137" s="40"/>
      <c r="AF137" s="38"/>
      <c r="AG137" s="38"/>
      <c r="AH137" s="41"/>
      <c r="AI137" s="42"/>
      <c r="AJ137" s="42"/>
      <c r="AK137" s="42"/>
      <c r="AL137" s="42"/>
      <c r="AM137" s="43"/>
      <c r="AN137" s="42"/>
      <c r="AQ137" s="4">
        <v>0.6</v>
      </c>
      <c r="AS137" s="4">
        <v>1200</v>
      </c>
      <c r="AU137" s="4">
        <v>720</v>
      </c>
      <c r="AV137" s="4">
        <f t="shared" si="7"/>
        <v>55.3846153846154</v>
      </c>
    </row>
    <row r="138" s="4" customFormat="1" customHeight="1" spans="1:48">
      <c r="A138" s="36">
        <v>133</v>
      </c>
      <c r="B138" s="36"/>
      <c r="C138" s="2"/>
      <c r="D138" s="2" t="s">
        <v>472</v>
      </c>
      <c r="E138" s="2" t="s">
        <v>473</v>
      </c>
      <c r="F138" s="2" t="s">
        <v>474</v>
      </c>
      <c r="G138" s="2"/>
      <c r="H138" s="36" t="s">
        <v>205</v>
      </c>
      <c r="I138" s="36">
        <v>5</v>
      </c>
      <c r="J138" s="36"/>
      <c r="K138" s="36"/>
      <c r="L138" s="36"/>
      <c r="M138" s="36"/>
      <c r="N138" s="36"/>
      <c r="O138" s="36"/>
      <c r="P138" s="36"/>
      <c r="Q138" s="36"/>
      <c r="R138" s="37"/>
      <c r="S138" s="37"/>
      <c r="T138" s="38"/>
      <c r="U138" s="45"/>
      <c r="V138" s="45"/>
      <c r="W138" s="45"/>
      <c r="X138" s="45"/>
      <c r="Y138" s="45"/>
      <c r="Z138" s="45"/>
      <c r="AA138" s="45"/>
      <c r="AB138" s="45"/>
      <c r="AC138" s="45"/>
      <c r="AD138" s="39"/>
      <c r="AE138" s="40"/>
      <c r="AF138" s="38"/>
      <c r="AG138" s="38"/>
      <c r="AH138" s="41"/>
      <c r="AI138" s="42"/>
      <c r="AJ138" s="42"/>
      <c r="AK138" s="42"/>
      <c r="AL138" s="42"/>
      <c r="AM138" s="43"/>
      <c r="AN138" s="42"/>
      <c r="AQ138" s="4">
        <v>0.6</v>
      </c>
      <c r="AS138" s="4">
        <v>900</v>
      </c>
      <c r="AU138" s="4">
        <v>540</v>
      </c>
      <c r="AV138" s="4">
        <f t="shared" si="7"/>
        <v>108</v>
      </c>
    </row>
    <row r="139" s="4" customFormat="1" customHeight="1" spans="1:48">
      <c r="A139" s="36">
        <v>134</v>
      </c>
      <c r="B139" s="36"/>
      <c r="C139" s="2"/>
      <c r="D139" s="2" t="s">
        <v>475</v>
      </c>
      <c r="E139" s="2" t="s">
        <v>476</v>
      </c>
      <c r="F139" s="2" t="s">
        <v>477</v>
      </c>
      <c r="G139" s="2"/>
      <c r="H139" s="36" t="s">
        <v>205</v>
      </c>
      <c r="I139" s="36">
        <v>3</v>
      </c>
      <c r="J139" s="36"/>
      <c r="K139" s="36"/>
      <c r="L139" s="36"/>
      <c r="M139" s="36"/>
      <c r="N139" s="36"/>
      <c r="O139" s="36"/>
      <c r="P139" s="36"/>
      <c r="Q139" s="36"/>
      <c r="R139" s="37"/>
      <c r="S139" s="37"/>
      <c r="T139" s="38"/>
      <c r="U139" s="45"/>
      <c r="V139" s="45"/>
      <c r="W139" s="45"/>
      <c r="X139" s="45"/>
      <c r="Y139" s="45"/>
      <c r="Z139" s="45"/>
      <c r="AA139" s="45"/>
      <c r="AB139" s="45"/>
      <c r="AC139" s="45"/>
      <c r="AD139" s="39"/>
      <c r="AE139" s="40"/>
      <c r="AF139" s="38"/>
      <c r="AG139" s="38"/>
      <c r="AH139" s="41"/>
      <c r="AI139" s="42"/>
      <c r="AJ139" s="42"/>
      <c r="AK139" s="42"/>
      <c r="AL139" s="42"/>
      <c r="AM139" s="43"/>
      <c r="AN139" s="42"/>
      <c r="AQ139" s="4">
        <v>0.6</v>
      </c>
      <c r="AS139" s="4">
        <v>900</v>
      </c>
      <c r="AU139" s="4">
        <v>540</v>
      </c>
      <c r="AV139" s="4">
        <f t="shared" si="7"/>
        <v>180</v>
      </c>
    </row>
    <row r="140" s="4" customFormat="1" customHeight="1" spans="1:48">
      <c r="A140" s="36">
        <v>135</v>
      </c>
      <c r="B140" s="36"/>
      <c r="C140" s="2"/>
      <c r="D140" s="2" t="s">
        <v>478</v>
      </c>
      <c r="E140" s="2" t="s">
        <v>479</v>
      </c>
      <c r="F140" s="2" t="s">
        <v>480</v>
      </c>
      <c r="G140" s="2"/>
      <c r="H140" s="36" t="s">
        <v>205</v>
      </c>
      <c r="I140" s="36">
        <v>1</v>
      </c>
      <c r="J140" s="36"/>
      <c r="K140" s="36"/>
      <c r="L140" s="36"/>
      <c r="M140" s="36"/>
      <c r="N140" s="36"/>
      <c r="O140" s="36"/>
      <c r="P140" s="36"/>
      <c r="Q140" s="36"/>
      <c r="R140" s="37"/>
      <c r="S140" s="37"/>
      <c r="T140" s="38"/>
      <c r="U140" s="45"/>
      <c r="V140" s="45"/>
      <c r="W140" s="45"/>
      <c r="X140" s="45"/>
      <c r="Y140" s="45"/>
      <c r="Z140" s="45"/>
      <c r="AA140" s="45"/>
      <c r="AB140" s="45"/>
      <c r="AC140" s="45"/>
      <c r="AD140" s="39"/>
      <c r="AE140" s="40"/>
      <c r="AF140" s="38"/>
      <c r="AG140" s="38"/>
      <c r="AH140" s="41"/>
      <c r="AI140" s="42"/>
      <c r="AJ140" s="42"/>
      <c r="AK140" s="42"/>
      <c r="AL140" s="42"/>
      <c r="AM140" s="43"/>
      <c r="AN140" s="42"/>
      <c r="AQ140" s="4">
        <v>0.6</v>
      </c>
      <c r="AS140" s="4">
        <v>1000</v>
      </c>
      <c r="AU140" s="4">
        <v>600</v>
      </c>
      <c r="AV140" s="4">
        <f t="shared" si="7"/>
        <v>600</v>
      </c>
    </row>
    <row r="141" s="4" customFormat="1" customHeight="1" spans="1:48">
      <c r="A141" s="36">
        <v>136</v>
      </c>
      <c r="B141" s="36"/>
      <c r="C141" s="2"/>
      <c r="D141" s="2" t="s">
        <v>481</v>
      </c>
      <c r="E141" s="2" t="s">
        <v>482</v>
      </c>
      <c r="F141" s="2" t="s">
        <v>483</v>
      </c>
      <c r="G141" s="2"/>
      <c r="H141" s="36" t="s">
        <v>205</v>
      </c>
      <c r="I141" s="36">
        <v>2</v>
      </c>
      <c r="J141" s="36"/>
      <c r="K141" s="36"/>
      <c r="L141" s="36"/>
      <c r="M141" s="36"/>
      <c r="N141" s="36"/>
      <c r="O141" s="36"/>
      <c r="P141" s="36"/>
      <c r="Q141" s="36"/>
      <c r="R141" s="37"/>
      <c r="S141" s="37"/>
      <c r="T141" s="38"/>
      <c r="U141" s="45"/>
      <c r="V141" s="45"/>
      <c r="W141" s="45"/>
      <c r="X141" s="45"/>
      <c r="Y141" s="45"/>
      <c r="Z141" s="45"/>
      <c r="AA141" s="45"/>
      <c r="AB141" s="45"/>
      <c r="AC141" s="45"/>
      <c r="AD141" s="39"/>
      <c r="AE141" s="40"/>
      <c r="AF141" s="38"/>
      <c r="AG141" s="38"/>
      <c r="AH141" s="41"/>
      <c r="AI141" s="42"/>
      <c r="AJ141" s="42"/>
      <c r="AK141" s="42"/>
      <c r="AL141" s="42"/>
      <c r="AM141" s="43"/>
      <c r="AN141" s="42"/>
      <c r="AQ141" s="4">
        <v>0.6</v>
      </c>
      <c r="AS141" s="4">
        <v>1200</v>
      </c>
      <c r="AU141" s="4">
        <v>720</v>
      </c>
      <c r="AV141" s="4">
        <f t="shared" si="7"/>
        <v>360</v>
      </c>
    </row>
    <row r="142" s="4" customFormat="1" customHeight="1" spans="1:48">
      <c r="A142" s="36">
        <v>137</v>
      </c>
      <c r="B142" s="36"/>
      <c r="C142" s="2"/>
      <c r="D142" s="2" t="s">
        <v>484</v>
      </c>
      <c r="E142" s="2" t="s">
        <v>470</v>
      </c>
      <c r="F142" s="2" t="s">
        <v>485</v>
      </c>
      <c r="G142" s="2"/>
      <c r="H142" s="36" t="s">
        <v>205</v>
      </c>
      <c r="I142" s="36">
        <v>2</v>
      </c>
      <c r="J142" s="36"/>
      <c r="K142" s="36"/>
      <c r="L142" s="36"/>
      <c r="M142" s="36"/>
      <c r="N142" s="36"/>
      <c r="O142" s="36"/>
      <c r="P142" s="36"/>
      <c r="Q142" s="36"/>
      <c r="R142" s="37"/>
      <c r="S142" s="37"/>
      <c r="T142" s="38"/>
      <c r="U142" s="45"/>
      <c r="V142" s="45"/>
      <c r="W142" s="45"/>
      <c r="X142" s="45"/>
      <c r="Y142" s="45"/>
      <c r="Z142" s="45"/>
      <c r="AA142" s="45"/>
      <c r="AB142" s="45"/>
      <c r="AC142" s="45"/>
      <c r="AD142" s="39"/>
      <c r="AE142" s="40"/>
      <c r="AF142" s="38"/>
      <c r="AG142" s="38"/>
      <c r="AH142" s="41"/>
      <c r="AI142" s="42"/>
      <c r="AJ142" s="42"/>
      <c r="AK142" s="42"/>
      <c r="AL142" s="42"/>
      <c r="AM142" s="43"/>
      <c r="AN142" s="42"/>
      <c r="AQ142" s="4">
        <v>0.4</v>
      </c>
      <c r="AS142" s="4">
        <v>1200</v>
      </c>
      <c r="AU142" s="4">
        <v>480</v>
      </c>
      <c r="AV142" s="4">
        <f t="shared" si="7"/>
        <v>240</v>
      </c>
    </row>
    <row r="143" s="4" customFormat="1" customHeight="1" spans="1:48">
      <c r="A143" s="36">
        <v>138</v>
      </c>
      <c r="B143" s="36"/>
      <c r="C143" s="2"/>
      <c r="D143" s="2" t="s">
        <v>484</v>
      </c>
      <c r="E143" s="2" t="s">
        <v>473</v>
      </c>
      <c r="F143" s="2" t="s">
        <v>486</v>
      </c>
      <c r="G143" s="2"/>
      <c r="H143" s="36" t="s">
        <v>205</v>
      </c>
      <c r="I143" s="36">
        <v>1</v>
      </c>
      <c r="J143" s="36"/>
      <c r="K143" s="36"/>
      <c r="L143" s="36"/>
      <c r="M143" s="36"/>
      <c r="N143" s="36"/>
      <c r="O143" s="36"/>
      <c r="P143" s="36"/>
      <c r="Q143" s="36"/>
      <c r="R143" s="37"/>
      <c r="S143" s="37"/>
      <c r="T143" s="38"/>
      <c r="U143" s="45"/>
      <c r="V143" s="45"/>
      <c r="W143" s="45"/>
      <c r="X143" s="45"/>
      <c r="Y143" s="45"/>
      <c r="Z143" s="45"/>
      <c r="AA143" s="45"/>
      <c r="AB143" s="45"/>
      <c r="AC143" s="45"/>
      <c r="AD143" s="39"/>
      <c r="AE143" s="40"/>
      <c r="AF143" s="38"/>
      <c r="AG143" s="38"/>
      <c r="AH143" s="41"/>
      <c r="AI143" s="42"/>
      <c r="AJ143" s="42"/>
      <c r="AK143" s="42"/>
      <c r="AL143" s="42"/>
      <c r="AM143" s="43"/>
      <c r="AN143" s="42"/>
      <c r="AQ143" s="4">
        <v>0.4</v>
      </c>
      <c r="AS143" s="4">
        <v>1080</v>
      </c>
      <c r="AU143" s="4">
        <v>432</v>
      </c>
      <c r="AV143" s="4">
        <f t="shared" si="7"/>
        <v>432</v>
      </c>
    </row>
    <row r="144" s="4" customFormat="1" customHeight="1" spans="1:48">
      <c r="A144" s="36">
        <v>139</v>
      </c>
      <c r="B144" s="36"/>
      <c r="C144" s="2"/>
      <c r="D144" s="2" t="s">
        <v>484</v>
      </c>
      <c r="E144" s="2" t="s">
        <v>470</v>
      </c>
      <c r="F144" s="2" t="s">
        <v>487</v>
      </c>
      <c r="G144" s="2"/>
      <c r="H144" s="36" t="s">
        <v>205</v>
      </c>
      <c r="I144" s="36">
        <v>1</v>
      </c>
      <c r="J144" s="36"/>
      <c r="K144" s="36"/>
      <c r="L144" s="36"/>
      <c r="M144" s="36"/>
      <c r="N144" s="36"/>
      <c r="O144" s="36"/>
      <c r="P144" s="36"/>
      <c r="Q144" s="36"/>
      <c r="R144" s="37"/>
      <c r="S144" s="37"/>
      <c r="T144" s="38"/>
      <c r="U144" s="45"/>
      <c r="V144" s="45"/>
      <c r="W144" s="45"/>
      <c r="X144" s="45"/>
      <c r="Y144" s="45"/>
      <c r="Z144" s="45"/>
      <c r="AA144" s="45"/>
      <c r="AB144" s="45"/>
      <c r="AC144" s="45"/>
      <c r="AD144" s="39"/>
      <c r="AE144" s="40"/>
      <c r="AF144" s="38"/>
      <c r="AG144" s="38"/>
      <c r="AH144" s="41"/>
      <c r="AI144" s="42"/>
      <c r="AJ144" s="42"/>
      <c r="AK144" s="42"/>
      <c r="AL144" s="42"/>
      <c r="AM144" s="43"/>
      <c r="AN144" s="42"/>
      <c r="AQ144" s="4">
        <v>0.4</v>
      </c>
      <c r="AS144" s="4">
        <v>600</v>
      </c>
      <c r="AU144" s="4">
        <v>240</v>
      </c>
      <c r="AV144" s="4">
        <f t="shared" si="7"/>
        <v>240</v>
      </c>
    </row>
    <row r="145" s="4" customFormat="1" customHeight="1" spans="1:48">
      <c r="A145" s="36">
        <v>140</v>
      </c>
      <c r="B145" s="36"/>
      <c r="C145" s="2"/>
      <c r="D145" s="2" t="s">
        <v>488</v>
      </c>
      <c r="E145" s="2" t="s">
        <v>489</v>
      </c>
      <c r="F145" s="2" t="s">
        <v>490</v>
      </c>
      <c r="G145" s="2"/>
      <c r="H145" s="36" t="s">
        <v>205</v>
      </c>
      <c r="I145" s="36">
        <v>5</v>
      </c>
      <c r="J145" s="36"/>
      <c r="K145" s="36"/>
      <c r="L145" s="36"/>
      <c r="M145" s="36"/>
      <c r="N145" s="36"/>
      <c r="O145" s="36"/>
      <c r="P145" s="36"/>
      <c r="Q145" s="36"/>
      <c r="R145" s="37"/>
      <c r="S145" s="37"/>
      <c r="T145" s="38"/>
      <c r="U145" s="45"/>
      <c r="V145" s="45"/>
      <c r="W145" s="45"/>
      <c r="X145" s="45"/>
      <c r="Y145" s="45"/>
      <c r="Z145" s="45"/>
      <c r="AA145" s="45"/>
      <c r="AB145" s="45"/>
      <c r="AC145" s="45"/>
      <c r="AD145" s="39"/>
      <c r="AE145" s="40"/>
      <c r="AF145" s="38"/>
      <c r="AG145" s="38"/>
      <c r="AH145" s="41"/>
      <c r="AI145" s="42"/>
      <c r="AJ145" s="42"/>
      <c r="AK145" s="42"/>
      <c r="AL145" s="42"/>
      <c r="AM145" s="43"/>
      <c r="AN145" s="42"/>
      <c r="AQ145" s="4">
        <v>0.6</v>
      </c>
      <c r="AS145" s="4">
        <v>960</v>
      </c>
      <c r="AU145" s="4">
        <v>576</v>
      </c>
      <c r="AV145" s="4">
        <f t="shared" si="7"/>
        <v>115.2</v>
      </c>
    </row>
    <row r="146" s="4" customFormat="1" customHeight="1" spans="1:48">
      <c r="A146" s="36">
        <v>141</v>
      </c>
      <c r="B146" s="36"/>
      <c r="C146" s="2"/>
      <c r="D146" s="2" t="s">
        <v>488</v>
      </c>
      <c r="E146" s="2" t="s">
        <v>489</v>
      </c>
      <c r="F146" s="2"/>
      <c r="G146" s="2"/>
      <c r="H146" s="36" t="s">
        <v>205</v>
      </c>
      <c r="I146" s="36">
        <v>1</v>
      </c>
      <c r="J146" s="36"/>
      <c r="K146" s="36"/>
      <c r="L146" s="36"/>
      <c r="M146" s="36"/>
      <c r="N146" s="36"/>
      <c r="O146" s="36"/>
      <c r="P146" s="36"/>
      <c r="Q146" s="36"/>
      <c r="R146" s="37"/>
      <c r="S146" s="37"/>
      <c r="T146" s="38"/>
      <c r="U146" s="45"/>
      <c r="V146" s="45"/>
      <c r="W146" s="45"/>
      <c r="X146" s="45"/>
      <c r="Y146" s="45"/>
      <c r="Z146" s="45"/>
      <c r="AA146" s="45"/>
      <c r="AB146" s="45"/>
      <c r="AC146" s="45"/>
      <c r="AD146" s="39"/>
      <c r="AE146" s="40"/>
      <c r="AF146" s="38"/>
      <c r="AG146" s="38"/>
      <c r="AH146" s="41"/>
      <c r="AI146" s="42"/>
      <c r="AJ146" s="42"/>
      <c r="AK146" s="42"/>
      <c r="AL146" s="42"/>
      <c r="AM146" s="43"/>
      <c r="AN146" s="42"/>
      <c r="AQ146" s="4">
        <v>0.6</v>
      </c>
      <c r="AS146" s="4">
        <v>800</v>
      </c>
      <c r="AU146" s="4">
        <v>480</v>
      </c>
      <c r="AV146" s="4">
        <f t="shared" si="7"/>
        <v>480</v>
      </c>
    </row>
    <row r="147" s="4" customFormat="1" customHeight="1" spans="1:48">
      <c r="A147" s="36">
        <v>142</v>
      </c>
      <c r="B147" s="36"/>
      <c r="C147" s="2"/>
      <c r="D147" s="2" t="s">
        <v>491</v>
      </c>
      <c r="E147" s="2" t="s">
        <v>492</v>
      </c>
      <c r="F147" s="2" t="s">
        <v>493</v>
      </c>
      <c r="G147" s="2"/>
      <c r="H147" s="36" t="s">
        <v>205</v>
      </c>
      <c r="I147" s="36">
        <v>2</v>
      </c>
      <c r="J147" s="36"/>
      <c r="K147" s="36"/>
      <c r="L147" s="36"/>
      <c r="M147" s="36"/>
      <c r="N147" s="36"/>
      <c r="O147" s="36"/>
      <c r="P147" s="36"/>
      <c r="Q147" s="36"/>
      <c r="R147" s="37"/>
      <c r="S147" s="37"/>
      <c r="T147" s="38"/>
      <c r="U147" s="45"/>
      <c r="V147" s="45"/>
      <c r="W147" s="45"/>
      <c r="X147" s="45"/>
      <c r="Y147" s="45"/>
      <c r="Z147" s="45"/>
      <c r="AA147" s="45"/>
      <c r="AB147" s="45"/>
      <c r="AC147" s="45"/>
      <c r="AD147" s="39"/>
      <c r="AE147" s="40"/>
      <c r="AF147" s="38"/>
      <c r="AG147" s="38"/>
      <c r="AH147" s="41"/>
      <c r="AI147" s="42"/>
      <c r="AJ147" s="42"/>
      <c r="AK147" s="42"/>
      <c r="AL147" s="42"/>
      <c r="AM147" s="43"/>
      <c r="AN147" s="42"/>
      <c r="AQ147" s="4">
        <v>0.6</v>
      </c>
      <c r="AS147" s="4">
        <v>960</v>
      </c>
      <c r="AU147" s="4">
        <v>576</v>
      </c>
      <c r="AV147" s="4">
        <f t="shared" si="7"/>
        <v>288</v>
      </c>
    </row>
    <row r="148" s="4" customFormat="1" customHeight="1" spans="1:48">
      <c r="A148" s="36">
        <v>143</v>
      </c>
      <c r="B148" s="36"/>
      <c r="C148" s="2"/>
      <c r="D148" s="2" t="s">
        <v>488</v>
      </c>
      <c r="E148" s="2" t="s">
        <v>470</v>
      </c>
      <c r="F148" s="2" t="s">
        <v>494</v>
      </c>
      <c r="G148" s="2"/>
      <c r="H148" s="36" t="s">
        <v>205</v>
      </c>
      <c r="I148" s="36">
        <v>2</v>
      </c>
      <c r="J148" s="36"/>
      <c r="K148" s="36"/>
      <c r="L148" s="36"/>
      <c r="M148" s="36"/>
      <c r="N148" s="36"/>
      <c r="O148" s="36"/>
      <c r="P148" s="36"/>
      <c r="Q148" s="36"/>
      <c r="R148" s="37"/>
      <c r="S148" s="37"/>
      <c r="T148" s="38"/>
      <c r="U148" s="45"/>
      <c r="V148" s="45"/>
      <c r="W148" s="45"/>
      <c r="X148" s="45"/>
      <c r="Y148" s="45"/>
      <c r="Z148" s="45"/>
      <c r="AA148" s="45"/>
      <c r="AB148" s="45"/>
      <c r="AC148" s="45"/>
      <c r="AD148" s="39"/>
      <c r="AE148" s="40"/>
      <c r="AF148" s="38"/>
      <c r="AG148" s="38"/>
      <c r="AH148" s="41"/>
      <c r="AI148" s="42"/>
      <c r="AJ148" s="42"/>
      <c r="AK148" s="42"/>
      <c r="AL148" s="42"/>
      <c r="AM148" s="43"/>
      <c r="AN148" s="42"/>
      <c r="AQ148" s="4">
        <v>0.6</v>
      </c>
      <c r="AS148" s="4">
        <v>960</v>
      </c>
      <c r="AU148" s="4">
        <v>576</v>
      </c>
      <c r="AV148" s="4">
        <f t="shared" si="7"/>
        <v>288</v>
      </c>
    </row>
    <row r="149" s="4" customFormat="1" customHeight="1" spans="1:48">
      <c r="A149" s="36">
        <v>144</v>
      </c>
      <c r="B149" s="36"/>
      <c r="C149" s="2"/>
      <c r="D149" s="2" t="s">
        <v>495</v>
      </c>
      <c r="E149" s="2" t="s">
        <v>496</v>
      </c>
      <c r="F149" s="2" t="s">
        <v>497</v>
      </c>
      <c r="G149" s="2"/>
      <c r="H149" s="36" t="s">
        <v>205</v>
      </c>
      <c r="I149" s="36">
        <v>5</v>
      </c>
      <c r="J149" s="36"/>
      <c r="K149" s="36"/>
      <c r="L149" s="36"/>
      <c r="M149" s="36"/>
      <c r="N149" s="36"/>
      <c r="O149" s="36"/>
      <c r="P149" s="36"/>
      <c r="Q149" s="36"/>
      <c r="R149" s="37"/>
      <c r="S149" s="37"/>
      <c r="T149" s="38"/>
      <c r="U149" s="45"/>
      <c r="V149" s="45"/>
      <c r="W149" s="45"/>
      <c r="X149" s="45"/>
      <c r="Y149" s="45"/>
      <c r="Z149" s="45"/>
      <c r="AA149" s="45"/>
      <c r="AB149" s="45"/>
      <c r="AC149" s="45"/>
      <c r="AD149" s="39"/>
      <c r="AE149" s="40"/>
      <c r="AF149" s="38"/>
      <c r="AG149" s="38"/>
      <c r="AH149" s="41"/>
      <c r="AI149" s="42"/>
      <c r="AJ149" s="42"/>
      <c r="AK149" s="42"/>
      <c r="AL149" s="42"/>
      <c r="AM149" s="43"/>
      <c r="AN149" s="42"/>
      <c r="AQ149" s="4">
        <v>0.8</v>
      </c>
      <c r="AS149" s="4">
        <v>450</v>
      </c>
      <c r="AU149" s="4">
        <v>360</v>
      </c>
      <c r="AV149" s="4">
        <f t="shared" si="7"/>
        <v>72</v>
      </c>
    </row>
    <row r="150" s="4" customFormat="1" customHeight="1" spans="1:48">
      <c r="A150" s="36">
        <v>145</v>
      </c>
      <c r="B150" s="36"/>
      <c r="C150" s="2"/>
      <c r="D150" s="2" t="s">
        <v>498</v>
      </c>
      <c r="E150" s="2" t="s">
        <v>499</v>
      </c>
      <c r="F150" s="2" t="s">
        <v>500</v>
      </c>
      <c r="G150" s="2"/>
      <c r="H150" s="36" t="s">
        <v>205</v>
      </c>
      <c r="I150" s="36">
        <v>3</v>
      </c>
      <c r="J150" s="36"/>
      <c r="K150" s="36"/>
      <c r="L150" s="36"/>
      <c r="M150" s="36"/>
      <c r="N150" s="36"/>
      <c r="O150" s="36"/>
      <c r="P150" s="36"/>
      <c r="Q150" s="36"/>
      <c r="R150" s="37"/>
      <c r="S150" s="37"/>
      <c r="T150" s="38"/>
      <c r="U150" s="45"/>
      <c r="V150" s="45"/>
      <c r="W150" s="45"/>
      <c r="X150" s="45"/>
      <c r="Y150" s="45"/>
      <c r="Z150" s="45"/>
      <c r="AA150" s="45"/>
      <c r="AB150" s="45"/>
      <c r="AC150" s="45"/>
      <c r="AD150" s="39"/>
      <c r="AE150" s="40"/>
      <c r="AF150" s="38"/>
      <c r="AG150" s="38"/>
      <c r="AH150" s="41"/>
      <c r="AI150" s="42"/>
      <c r="AJ150" s="42"/>
      <c r="AK150" s="42"/>
      <c r="AL150" s="42"/>
      <c r="AM150" s="43"/>
      <c r="AN150" s="42"/>
      <c r="AQ150" s="4">
        <f>0.6</f>
        <v>0.6</v>
      </c>
      <c r="AS150" s="4">
        <v>1200</v>
      </c>
      <c r="AU150" s="4">
        <v>720</v>
      </c>
      <c r="AV150" s="4">
        <f t="shared" si="7"/>
        <v>240</v>
      </c>
    </row>
    <row r="151" s="4" customFormat="1" customHeight="1" spans="1:48">
      <c r="A151" s="36">
        <v>146</v>
      </c>
      <c r="B151" s="36"/>
      <c r="C151" s="2"/>
      <c r="D151" s="2" t="s">
        <v>501</v>
      </c>
      <c r="E151" s="2" t="s">
        <v>288</v>
      </c>
      <c r="F151" s="2" t="s">
        <v>502</v>
      </c>
      <c r="G151" s="2"/>
      <c r="H151" s="36" t="s">
        <v>205</v>
      </c>
      <c r="I151" s="36">
        <v>9</v>
      </c>
      <c r="J151" s="36"/>
      <c r="K151" s="36"/>
      <c r="L151" s="36"/>
      <c r="M151" s="36"/>
      <c r="N151" s="36"/>
      <c r="O151" s="36"/>
      <c r="P151" s="36"/>
      <c r="Q151" s="36"/>
      <c r="R151" s="37"/>
      <c r="S151" s="37"/>
      <c r="T151" s="38"/>
      <c r="U151" s="45"/>
      <c r="V151" s="45"/>
      <c r="W151" s="45"/>
      <c r="X151" s="45"/>
      <c r="Y151" s="45"/>
      <c r="Z151" s="45"/>
      <c r="AA151" s="45"/>
      <c r="AB151" s="45"/>
      <c r="AC151" s="45"/>
      <c r="AD151" s="39"/>
      <c r="AE151" s="40"/>
      <c r="AF151" s="38"/>
      <c r="AG151" s="38"/>
      <c r="AH151" s="41"/>
      <c r="AI151" s="42"/>
      <c r="AJ151" s="42"/>
      <c r="AK151" s="42"/>
      <c r="AL151" s="42"/>
      <c r="AM151" s="43"/>
      <c r="AN151" s="42"/>
      <c r="AQ151" s="4">
        <v>0.8</v>
      </c>
      <c r="AS151" s="4">
        <v>720</v>
      </c>
      <c r="AU151" s="4">
        <v>576</v>
      </c>
      <c r="AV151" s="4">
        <f t="shared" si="7"/>
        <v>64</v>
      </c>
    </row>
    <row r="152" s="4" customFormat="1" customHeight="1" spans="1:48">
      <c r="A152" s="36">
        <v>147</v>
      </c>
      <c r="B152" s="36"/>
      <c r="C152" s="2"/>
      <c r="D152" s="2" t="s">
        <v>503</v>
      </c>
      <c r="E152" s="2" t="s">
        <v>504</v>
      </c>
      <c r="F152" s="2" t="s">
        <v>505</v>
      </c>
      <c r="G152" s="2"/>
      <c r="H152" s="36" t="s">
        <v>205</v>
      </c>
      <c r="I152" s="36">
        <v>7</v>
      </c>
      <c r="J152" s="36"/>
      <c r="K152" s="36"/>
      <c r="L152" s="36"/>
      <c r="M152" s="36"/>
      <c r="N152" s="36"/>
      <c r="O152" s="36"/>
      <c r="P152" s="36"/>
      <c r="Q152" s="36"/>
      <c r="R152" s="37"/>
      <c r="S152" s="37"/>
      <c r="T152" s="38"/>
      <c r="U152" s="45"/>
      <c r="V152" s="45"/>
      <c r="W152" s="45"/>
      <c r="X152" s="45"/>
      <c r="Y152" s="45"/>
      <c r="Z152" s="45"/>
      <c r="AA152" s="45"/>
      <c r="AB152" s="45"/>
      <c r="AC152" s="45"/>
      <c r="AD152" s="39"/>
      <c r="AE152" s="40"/>
      <c r="AF152" s="38"/>
      <c r="AG152" s="38"/>
      <c r="AH152" s="41"/>
      <c r="AI152" s="42"/>
      <c r="AJ152" s="42"/>
      <c r="AK152" s="42"/>
      <c r="AL152" s="42"/>
      <c r="AM152" s="43"/>
      <c r="AN152" s="42"/>
      <c r="AQ152" s="4">
        <v>3</v>
      </c>
      <c r="AS152" s="4">
        <v>900</v>
      </c>
      <c r="AU152" s="4">
        <v>2700</v>
      </c>
      <c r="AV152" s="4">
        <f t="shared" si="7"/>
        <v>385.714285714286</v>
      </c>
    </row>
    <row r="153" s="4" customFormat="1" customHeight="1" spans="1:48">
      <c r="A153" s="36">
        <v>148</v>
      </c>
      <c r="B153" s="36"/>
      <c r="C153" s="2"/>
      <c r="D153" s="2" t="s">
        <v>506</v>
      </c>
      <c r="E153" s="2" t="s">
        <v>507</v>
      </c>
      <c r="F153" s="2" t="s">
        <v>508</v>
      </c>
      <c r="G153" s="2"/>
      <c r="H153" s="36" t="s">
        <v>205</v>
      </c>
      <c r="I153" s="36">
        <v>7</v>
      </c>
      <c r="J153" s="36"/>
      <c r="K153" s="36"/>
      <c r="L153" s="36"/>
      <c r="M153" s="36"/>
      <c r="N153" s="36"/>
      <c r="O153" s="36"/>
      <c r="P153" s="36"/>
      <c r="Q153" s="36"/>
      <c r="R153" s="37"/>
      <c r="S153" s="37"/>
      <c r="T153" s="38"/>
      <c r="U153" s="45"/>
      <c r="V153" s="45"/>
      <c r="W153" s="45"/>
      <c r="X153" s="45"/>
      <c r="Y153" s="45"/>
      <c r="Z153" s="45"/>
      <c r="AA153" s="45"/>
      <c r="AB153" s="45"/>
      <c r="AC153" s="45"/>
      <c r="AD153" s="39"/>
      <c r="AE153" s="40"/>
      <c r="AF153" s="38"/>
      <c r="AG153" s="38"/>
      <c r="AH153" s="41"/>
      <c r="AI153" s="42"/>
      <c r="AJ153" s="42"/>
      <c r="AK153" s="42"/>
      <c r="AL153" s="42"/>
      <c r="AM153" s="43"/>
      <c r="AN153" s="42"/>
      <c r="AO153" s="44"/>
      <c r="AQ153" s="4">
        <v>0.8</v>
      </c>
      <c r="AS153" s="4">
        <v>1000</v>
      </c>
      <c r="AU153" s="4">
        <v>800</v>
      </c>
      <c r="AV153" s="4">
        <f t="shared" si="7"/>
        <v>114.285714285714</v>
      </c>
    </row>
    <row r="154" s="4" customFormat="1" customHeight="1" spans="1:48">
      <c r="A154" s="36">
        <v>149</v>
      </c>
      <c r="B154" s="36"/>
      <c r="C154" s="2"/>
      <c r="D154" s="2" t="s">
        <v>509</v>
      </c>
      <c r="E154" s="2">
        <v>200</v>
      </c>
      <c r="F154" s="2" t="s">
        <v>510</v>
      </c>
      <c r="G154" s="2"/>
      <c r="H154" s="36" t="s">
        <v>205</v>
      </c>
      <c r="I154" s="36">
        <v>1</v>
      </c>
      <c r="J154" s="36"/>
      <c r="K154" s="36"/>
      <c r="L154" s="36"/>
      <c r="M154" s="36"/>
      <c r="N154" s="36"/>
      <c r="O154" s="36"/>
      <c r="P154" s="36"/>
      <c r="Q154" s="36"/>
      <c r="R154" s="37"/>
      <c r="S154" s="37"/>
      <c r="T154" s="38"/>
      <c r="U154" s="45"/>
      <c r="V154" s="45"/>
      <c r="W154" s="45"/>
      <c r="X154" s="45"/>
      <c r="Y154" s="45"/>
      <c r="Z154" s="45"/>
      <c r="AA154" s="45"/>
      <c r="AB154" s="45"/>
      <c r="AC154" s="45"/>
      <c r="AD154" s="39"/>
      <c r="AE154" s="40"/>
      <c r="AF154" s="38"/>
      <c r="AG154" s="38"/>
      <c r="AH154" s="41"/>
      <c r="AI154" s="42"/>
      <c r="AJ154" s="42"/>
      <c r="AK154" s="42"/>
      <c r="AL154" s="42"/>
      <c r="AM154" s="43"/>
      <c r="AN154" s="42"/>
      <c r="AQ154" s="4">
        <v>0.5</v>
      </c>
      <c r="AS154" s="4">
        <v>1600</v>
      </c>
      <c r="AU154" s="4">
        <v>800</v>
      </c>
      <c r="AV154" s="4">
        <f t="shared" si="7"/>
        <v>800</v>
      </c>
    </row>
    <row r="155" s="4" customFormat="1" customHeight="1" spans="1:48">
      <c r="A155" s="36">
        <v>150</v>
      </c>
      <c r="B155" s="36"/>
      <c r="C155" s="2"/>
      <c r="D155" s="2" t="s">
        <v>311</v>
      </c>
      <c r="E155" s="2">
        <v>122</v>
      </c>
      <c r="F155" s="2" t="s">
        <v>511</v>
      </c>
      <c r="G155" s="2"/>
      <c r="H155" s="36" t="s">
        <v>205</v>
      </c>
      <c r="I155" s="36">
        <v>3</v>
      </c>
      <c r="J155" s="36"/>
      <c r="K155" s="36"/>
      <c r="L155" s="36"/>
      <c r="M155" s="36"/>
      <c r="N155" s="36"/>
      <c r="O155" s="36"/>
      <c r="P155" s="36"/>
      <c r="Q155" s="36"/>
      <c r="R155" s="37"/>
      <c r="S155" s="37"/>
      <c r="T155" s="38"/>
      <c r="U155" s="45"/>
      <c r="V155" s="45"/>
      <c r="W155" s="45"/>
      <c r="X155" s="45"/>
      <c r="Y155" s="45"/>
      <c r="Z155" s="45"/>
      <c r="AA155" s="45"/>
      <c r="AB155" s="45"/>
      <c r="AC155" s="45"/>
      <c r="AD155" s="39"/>
      <c r="AE155" s="40"/>
      <c r="AF155" s="38"/>
      <c r="AG155" s="38"/>
      <c r="AH155" s="41"/>
      <c r="AI155" s="42"/>
      <c r="AJ155" s="42"/>
      <c r="AK155" s="42"/>
      <c r="AL155" s="42"/>
      <c r="AM155" s="43"/>
      <c r="AN155" s="42"/>
      <c r="AQ155" s="4">
        <v>0.6</v>
      </c>
      <c r="AS155" s="4">
        <v>976</v>
      </c>
      <c r="AU155" s="4">
        <v>585.6</v>
      </c>
      <c r="AV155" s="4">
        <f t="shared" si="7"/>
        <v>195.2</v>
      </c>
    </row>
    <row r="156" s="4" customFormat="1" customHeight="1" spans="1:48">
      <c r="A156" s="36">
        <v>151</v>
      </c>
      <c r="B156" s="36"/>
      <c r="C156" s="2"/>
      <c r="D156" s="2" t="s">
        <v>488</v>
      </c>
      <c r="E156" s="2" t="s">
        <v>492</v>
      </c>
      <c r="F156" s="2" t="s">
        <v>512</v>
      </c>
      <c r="G156" s="2"/>
      <c r="H156" s="36" t="s">
        <v>205</v>
      </c>
      <c r="I156" s="36">
        <v>2</v>
      </c>
      <c r="J156" s="36"/>
      <c r="K156" s="36"/>
      <c r="L156" s="36"/>
      <c r="M156" s="36"/>
      <c r="N156" s="36"/>
      <c r="O156" s="36"/>
      <c r="P156" s="36"/>
      <c r="Q156" s="36"/>
      <c r="R156" s="37"/>
      <c r="S156" s="37"/>
      <c r="T156" s="38"/>
      <c r="U156" s="45"/>
      <c r="V156" s="45"/>
      <c r="W156" s="45"/>
      <c r="X156" s="45"/>
      <c r="Y156" s="45"/>
      <c r="Z156" s="45"/>
      <c r="AA156" s="45"/>
      <c r="AB156" s="45"/>
      <c r="AC156" s="45"/>
      <c r="AD156" s="39"/>
      <c r="AE156" s="40"/>
      <c r="AF156" s="38"/>
      <c r="AG156" s="38"/>
      <c r="AH156" s="41"/>
      <c r="AI156" s="42"/>
      <c r="AJ156" s="42"/>
      <c r="AK156" s="42"/>
      <c r="AL156" s="42"/>
      <c r="AM156" s="43"/>
      <c r="AN156" s="42"/>
      <c r="AO156" s="44"/>
      <c r="AQ156" s="4">
        <v>0.6</v>
      </c>
      <c r="AS156" s="4">
        <v>960</v>
      </c>
      <c r="AU156" s="4">
        <v>576</v>
      </c>
      <c r="AV156" s="4">
        <f t="shared" si="7"/>
        <v>288</v>
      </c>
    </row>
    <row r="157" s="4" customFormat="1" customHeight="1" spans="1:48">
      <c r="A157" s="36">
        <v>152</v>
      </c>
      <c r="B157" s="36"/>
      <c r="C157" s="2"/>
      <c r="D157" s="2" t="s">
        <v>513</v>
      </c>
      <c r="E157" s="2" t="s">
        <v>507</v>
      </c>
      <c r="F157" s="2" t="s">
        <v>514</v>
      </c>
      <c r="G157" s="2"/>
      <c r="H157" s="36" t="s">
        <v>205</v>
      </c>
      <c r="I157" s="36">
        <v>2</v>
      </c>
      <c r="J157" s="36"/>
      <c r="K157" s="36"/>
      <c r="L157" s="36"/>
      <c r="M157" s="36"/>
      <c r="N157" s="36"/>
      <c r="O157" s="36"/>
      <c r="P157" s="36"/>
      <c r="Q157" s="36"/>
      <c r="R157" s="37"/>
      <c r="S157" s="37"/>
      <c r="T157" s="38"/>
      <c r="U157" s="45"/>
      <c r="V157" s="45"/>
      <c r="W157" s="45"/>
      <c r="X157" s="45"/>
      <c r="Y157" s="45"/>
      <c r="Z157" s="45"/>
      <c r="AA157" s="45"/>
      <c r="AB157" s="45"/>
      <c r="AC157" s="45"/>
      <c r="AD157" s="39"/>
      <c r="AE157" s="40"/>
      <c r="AF157" s="38"/>
      <c r="AG157" s="38"/>
      <c r="AH157" s="41"/>
      <c r="AI157" s="42"/>
      <c r="AJ157" s="42"/>
      <c r="AK157" s="42"/>
      <c r="AL157" s="42"/>
      <c r="AM157" s="43"/>
      <c r="AN157" s="42"/>
      <c r="AO157" s="44"/>
      <c r="AQ157" s="4">
        <v>0.6</v>
      </c>
      <c r="AS157" s="4">
        <v>200</v>
      </c>
      <c r="AU157" s="4">
        <v>120</v>
      </c>
      <c r="AV157" s="4">
        <f t="shared" si="7"/>
        <v>60</v>
      </c>
    </row>
    <row r="158" s="4" customFormat="1" customHeight="1" spans="1:48">
      <c r="A158" s="36">
        <v>153</v>
      </c>
      <c r="B158" s="36"/>
      <c r="C158" s="2"/>
      <c r="D158" s="2" t="s">
        <v>515</v>
      </c>
      <c r="E158" s="2" t="s">
        <v>516</v>
      </c>
      <c r="F158" s="2" t="s">
        <v>517</v>
      </c>
      <c r="G158" s="2"/>
      <c r="H158" s="36" t="s">
        <v>205</v>
      </c>
      <c r="I158" s="36">
        <v>1</v>
      </c>
      <c r="J158" s="36"/>
      <c r="K158" s="36"/>
      <c r="L158" s="36"/>
      <c r="M158" s="36"/>
      <c r="N158" s="36"/>
      <c r="O158" s="36"/>
      <c r="P158" s="36"/>
      <c r="Q158" s="36"/>
      <c r="R158" s="37"/>
      <c r="S158" s="37"/>
      <c r="T158" s="38"/>
      <c r="U158" s="45"/>
      <c r="V158" s="45"/>
      <c r="W158" s="45"/>
      <c r="X158" s="45"/>
      <c r="Y158" s="45"/>
      <c r="Z158" s="45"/>
      <c r="AA158" s="45"/>
      <c r="AB158" s="45"/>
      <c r="AC158" s="45"/>
      <c r="AD158" s="39"/>
      <c r="AE158" s="40"/>
      <c r="AF158" s="38"/>
      <c r="AG158" s="38"/>
      <c r="AH158" s="41"/>
      <c r="AI158" s="42"/>
      <c r="AJ158" s="42"/>
      <c r="AK158" s="42"/>
      <c r="AL158" s="42"/>
      <c r="AM158" s="43"/>
      <c r="AN158" s="42"/>
      <c r="AO158" s="44"/>
      <c r="AQ158" s="4">
        <v>0.6</v>
      </c>
      <c r="AS158" s="4">
        <v>840</v>
      </c>
      <c r="AU158" s="4">
        <v>504</v>
      </c>
      <c r="AV158" s="4">
        <f t="shared" si="7"/>
        <v>504</v>
      </c>
    </row>
    <row r="159" s="4" customFormat="1" customHeight="1" spans="1:48">
      <c r="A159" s="36">
        <v>154</v>
      </c>
      <c r="B159" s="36"/>
      <c r="C159" s="2"/>
      <c r="D159" s="2" t="s">
        <v>518</v>
      </c>
      <c r="E159" s="2"/>
      <c r="F159" s="2" t="s">
        <v>519</v>
      </c>
      <c r="G159" s="2"/>
      <c r="H159" s="36" t="s">
        <v>205</v>
      </c>
      <c r="I159" s="36">
        <v>1</v>
      </c>
      <c r="J159" s="36"/>
      <c r="K159" s="36"/>
      <c r="L159" s="36"/>
      <c r="M159" s="36"/>
      <c r="N159" s="36"/>
      <c r="O159" s="36"/>
      <c r="P159" s="36"/>
      <c r="Q159" s="36"/>
      <c r="R159" s="37"/>
      <c r="S159" s="37"/>
      <c r="T159" s="38"/>
      <c r="U159" s="45"/>
      <c r="V159" s="45"/>
      <c r="W159" s="45"/>
      <c r="X159" s="45"/>
      <c r="Y159" s="45"/>
      <c r="Z159" s="45"/>
      <c r="AA159" s="45"/>
      <c r="AB159" s="45"/>
      <c r="AC159" s="45"/>
      <c r="AD159" s="39"/>
      <c r="AE159" s="40"/>
      <c r="AF159" s="38"/>
      <c r="AG159" s="38"/>
      <c r="AH159" s="41"/>
      <c r="AI159" s="42"/>
      <c r="AJ159" s="42"/>
      <c r="AK159" s="42"/>
      <c r="AL159" s="42"/>
      <c r="AM159" s="43"/>
      <c r="AN159" s="42"/>
      <c r="AO159" s="44">
        <v>13.6</v>
      </c>
      <c r="AR159" s="4">
        <v>80</v>
      </c>
      <c r="AS159" s="4">
        <v>800</v>
      </c>
      <c r="AU159" s="4">
        <v>198</v>
      </c>
      <c r="AV159" s="4">
        <f t="shared" si="7"/>
        <v>198</v>
      </c>
    </row>
    <row r="160" s="4" customFormat="1" customHeight="1" spans="1:48">
      <c r="A160" s="36">
        <v>155</v>
      </c>
      <c r="B160" s="36"/>
      <c r="C160" s="2"/>
      <c r="D160" s="2" t="s">
        <v>520</v>
      </c>
      <c r="E160" s="2" t="s">
        <v>470</v>
      </c>
      <c r="F160" s="2" t="s">
        <v>521</v>
      </c>
      <c r="G160" s="2"/>
      <c r="H160" s="36" t="s">
        <v>205</v>
      </c>
      <c r="I160" s="36">
        <v>1</v>
      </c>
      <c r="J160" s="36"/>
      <c r="K160" s="36"/>
      <c r="L160" s="36"/>
      <c r="M160" s="36"/>
      <c r="N160" s="36"/>
      <c r="O160" s="36"/>
      <c r="P160" s="36"/>
      <c r="Q160" s="36"/>
      <c r="R160" s="37"/>
      <c r="S160" s="37"/>
      <c r="T160" s="38"/>
      <c r="U160" s="45"/>
      <c r="V160" s="45"/>
      <c r="W160" s="45"/>
      <c r="X160" s="45"/>
      <c r="Y160" s="45"/>
      <c r="Z160" s="45"/>
      <c r="AA160" s="45"/>
      <c r="AB160" s="45"/>
      <c r="AC160" s="45"/>
      <c r="AD160" s="39"/>
      <c r="AE160" s="40"/>
      <c r="AF160" s="38"/>
      <c r="AG160" s="38"/>
      <c r="AH160" s="41"/>
      <c r="AI160" s="42"/>
      <c r="AJ160" s="42"/>
      <c r="AK160" s="42"/>
      <c r="AL160" s="42"/>
      <c r="AM160" s="43"/>
      <c r="AN160" s="42"/>
      <c r="AO160" s="44"/>
      <c r="AQ160" s="4">
        <v>0.8</v>
      </c>
      <c r="AS160" s="4">
        <v>960</v>
      </c>
      <c r="AU160" s="4">
        <v>768</v>
      </c>
      <c r="AV160" s="4">
        <f t="shared" si="7"/>
        <v>768</v>
      </c>
    </row>
    <row r="161" s="4" customFormat="1" customHeight="1" spans="1:48">
      <c r="A161" s="36">
        <v>156</v>
      </c>
      <c r="B161" s="36"/>
      <c r="C161" s="2"/>
      <c r="D161" s="2" t="s">
        <v>522</v>
      </c>
      <c r="E161" s="2" t="s">
        <v>456</v>
      </c>
      <c r="F161" s="2" t="s">
        <v>523</v>
      </c>
      <c r="G161" s="2"/>
      <c r="H161" s="36" t="s">
        <v>205</v>
      </c>
      <c r="I161" s="36">
        <v>1</v>
      </c>
      <c r="J161" s="36"/>
      <c r="K161" s="36"/>
      <c r="L161" s="36"/>
      <c r="M161" s="36"/>
      <c r="N161" s="36"/>
      <c r="O161" s="36"/>
      <c r="P161" s="36"/>
      <c r="Q161" s="36"/>
      <c r="R161" s="37"/>
      <c r="S161" s="37"/>
      <c r="T161" s="38"/>
      <c r="U161" s="45"/>
      <c r="V161" s="45"/>
      <c r="W161" s="45"/>
      <c r="X161" s="45"/>
      <c r="Y161" s="45"/>
      <c r="Z161" s="45"/>
      <c r="AA161" s="45"/>
      <c r="AB161" s="45"/>
      <c r="AC161" s="45"/>
      <c r="AD161" s="39"/>
      <c r="AE161" s="40"/>
      <c r="AF161" s="38"/>
      <c r="AG161" s="38"/>
      <c r="AH161" s="41"/>
      <c r="AI161" s="42"/>
      <c r="AJ161" s="42"/>
      <c r="AK161" s="42"/>
      <c r="AL161" s="42"/>
      <c r="AM161" s="43"/>
      <c r="AN161" s="42"/>
      <c r="AO161" s="44"/>
      <c r="AQ161" s="4">
        <v>0.6</v>
      </c>
      <c r="AS161" s="4">
        <v>800</v>
      </c>
      <c r="AU161" s="4">
        <v>480</v>
      </c>
      <c r="AV161" s="4">
        <f t="shared" si="7"/>
        <v>480</v>
      </c>
    </row>
    <row r="162" s="4" customFormat="1" customHeight="1" spans="1:48">
      <c r="A162" s="36">
        <v>157</v>
      </c>
      <c r="B162" s="36"/>
      <c r="C162" s="2"/>
      <c r="D162" s="2" t="s">
        <v>524</v>
      </c>
      <c r="E162" s="2" t="s">
        <v>525</v>
      </c>
      <c r="F162" s="2" t="s">
        <v>526</v>
      </c>
      <c r="G162" s="2"/>
      <c r="H162" s="36" t="s">
        <v>205</v>
      </c>
      <c r="I162" s="36">
        <v>3</v>
      </c>
      <c r="J162" s="36"/>
      <c r="K162" s="36"/>
      <c r="L162" s="36"/>
      <c r="M162" s="36"/>
      <c r="N162" s="36"/>
      <c r="O162" s="36"/>
      <c r="P162" s="36"/>
      <c r="Q162" s="36"/>
      <c r="R162" s="37"/>
      <c r="S162" s="37"/>
      <c r="T162" s="38"/>
      <c r="U162" s="45"/>
      <c r="V162" s="45"/>
      <c r="W162" s="45"/>
      <c r="X162" s="45"/>
      <c r="Y162" s="45"/>
      <c r="Z162" s="45"/>
      <c r="AA162" s="45"/>
      <c r="AB162" s="45"/>
      <c r="AC162" s="45"/>
      <c r="AD162" s="39"/>
      <c r="AE162" s="40"/>
      <c r="AF162" s="38"/>
      <c r="AG162" s="38"/>
      <c r="AH162" s="41"/>
      <c r="AI162" s="42"/>
      <c r="AJ162" s="42"/>
      <c r="AK162" s="42"/>
      <c r="AL162" s="42"/>
      <c r="AM162" s="43"/>
      <c r="AN162" s="42"/>
      <c r="AO162" s="44"/>
      <c r="AQ162" s="4">
        <v>1.2</v>
      </c>
      <c r="AS162" s="4">
        <v>960</v>
      </c>
      <c r="AU162" s="4">
        <v>1152</v>
      </c>
      <c r="AV162" s="4">
        <f t="shared" si="7"/>
        <v>384</v>
      </c>
    </row>
    <row r="163" s="4" customFormat="1" customHeight="1" spans="1:48">
      <c r="A163" s="36">
        <v>158</v>
      </c>
      <c r="B163" s="36"/>
      <c r="C163" s="2"/>
      <c r="D163" s="2" t="s">
        <v>503</v>
      </c>
      <c r="E163" s="2" t="s">
        <v>504</v>
      </c>
      <c r="F163" s="2" t="s">
        <v>527</v>
      </c>
      <c r="G163" s="2"/>
      <c r="H163" s="36" t="s">
        <v>205</v>
      </c>
      <c r="I163" s="36">
        <v>3</v>
      </c>
      <c r="J163" s="36"/>
      <c r="K163" s="36"/>
      <c r="L163" s="36"/>
      <c r="M163" s="36"/>
      <c r="N163" s="36"/>
      <c r="O163" s="36"/>
      <c r="P163" s="36"/>
      <c r="Q163" s="36"/>
      <c r="R163" s="37"/>
      <c r="S163" s="37"/>
      <c r="T163" s="38"/>
      <c r="U163" s="45"/>
      <c r="V163" s="45"/>
      <c r="W163" s="45"/>
      <c r="X163" s="45"/>
      <c r="Y163" s="45"/>
      <c r="Z163" s="45"/>
      <c r="AA163" s="45"/>
      <c r="AB163" s="45"/>
      <c r="AC163" s="45"/>
      <c r="AD163" s="39"/>
      <c r="AE163" s="40"/>
      <c r="AF163" s="38"/>
      <c r="AG163" s="38"/>
      <c r="AH163" s="41"/>
      <c r="AI163" s="42"/>
      <c r="AJ163" s="42"/>
      <c r="AK163" s="42"/>
      <c r="AL163" s="42"/>
      <c r="AM163" s="43"/>
      <c r="AN163" s="42"/>
      <c r="AO163" s="44"/>
      <c r="AQ163" s="4">
        <v>0.6</v>
      </c>
      <c r="AS163" s="4">
        <v>900</v>
      </c>
      <c r="AU163" s="4">
        <v>540</v>
      </c>
      <c r="AV163" s="4">
        <f t="shared" si="7"/>
        <v>180</v>
      </c>
    </row>
    <row r="164" s="4" customFormat="1" customHeight="1" spans="1:48">
      <c r="A164" s="36">
        <v>159</v>
      </c>
      <c r="B164" s="36"/>
      <c r="C164" s="2"/>
      <c r="D164" s="2" t="s">
        <v>528</v>
      </c>
      <c r="E164" s="2" t="s">
        <v>470</v>
      </c>
      <c r="F164" s="2" t="s">
        <v>529</v>
      </c>
      <c r="G164" s="2"/>
      <c r="H164" s="36" t="s">
        <v>205</v>
      </c>
      <c r="I164" s="36">
        <v>1</v>
      </c>
      <c r="J164" s="36"/>
      <c r="K164" s="36"/>
      <c r="L164" s="36"/>
      <c r="M164" s="36"/>
      <c r="N164" s="36"/>
      <c r="O164" s="36"/>
      <c r="P164" s="36"/>
      <c r="Q164" s="36"/>
      <c r="R164" s="37"/>
      <c r="S164" s="37"/>
      <c r="T164" s="38"/>
      <c r="U164" s="45"/>
      <c r="V164" s="45"/>
      <c r="W164" s="45"/>
      <c r="X164" s="45"/>
      <c r="Y164" s="45"/>
      <c r="Z164" s="45"/>
      <c r="AA164" s="45"/>
      <c r="AB164" s="45"/>
      <c r="AC164" s="45"/>
      <c r="AD164" s="39"/>
      <c r="AE164" s="40"/>
      <c r="AF164" s="38"/>
      <c r="AG164" s="38"/>
      <c r="AH164" s="41"/>
      <c r="AI164" s="42"/>
      <c r="AJ164" s="42"/>
      <c r="AK164" s="42"/>
      <c r="AL164" s="42"/>
      <c r="AM164" s="43"/>
      <c r="AN164" s="42"/>
      <c r="AO164" s="44"/>
      <c r="AQ164" s="4">
        <v>0.7</v>
      </c>
      <c r="AS164" s="4">
        <v>600</v>
      </c>
      <c r="AU164" s="4">
        <v>420</v>
      </c>
      <c r="AV164" s="4">
        <f t="shared" si="7"/>
        <v>420</v>
      </c>
    </row>
    <row r="165" s="4" customFormat="1" customHeight="1" spans="1:48">
      <c r="A165" s="36">
        <v>160</v>
      </c>
      <c r="B165" s="36"/>
      <c r="C165" s="2"/>
      <c r="D165" s="2" t="s">
        <v>530</v>
      </c>
      <c r="E165" s="2" t="s">
        <v>531</v>
      </c>
      <c r="F165" s="2" t="s">
        <v>532</v>
      </c>
      <c r="G165" s="2"/>
      <c r="H165" s="36" t="s">
        <v>205</v>
      </c>
      <c r="I165" s="36">
        <v>1</v>
      </c>
      <c r="J165" s="36"/>
      <c r="K165" s="36"/>
      <c r="L165" s="36"/>
      <c r="M165" s="36"/>
      <c r="N165" s="36"/>
      <c r="O165" s="36"/>
      <c r="P165" s="36"/>
      <c r="Q165" s="36"/>
      <c r="R165" s="37"/>
      <c r="S165" s="37"/>
      <c r="T165" s="38"/>
      <c r="U165" s="45"/>
      <c r="V165" s="45"/>
      <c r="W165" s="45"/>
      <c r="X165" s="45"/>
      <c r="Y165" s="45"/>
      <c r="Z165" s="45"/>
      <c r="AA165" s="45"/>
      <c r="AB165" s="45"/>
      <c r="AC165" s="45"/>
      <c r="AD165" s="39"/>
      <c r="AE165" s="40"/>
      <c r="AF165" s="38"/>
      <c r="AG165" s="38"/>
      <c r="AH165" s="41"/>
      <c r="AI165" s="42"/>
      <c r="AJ165" s="42"/>
      <c r="AK165" s="42"/>
      <c r="AL165" s="42"/>
      <c r="AM165" s="43"/>
      <c r="AN165" s="42"/>
      <c r="AO165" s="44"/>
      <c r="AQ165" s="4">
        <v>0.7</v>
      </c>
      <c r="AS165" s="4">
        <v>800</v>
      </c>
      <c r="AU165" s="4">
        <v>560</v>
      </c>
      <c r="AV165" s="4">
        <f t="shared" si="7"/>
        <v>560</v>
      </c>
    </row>
    <row r="166" s="4" customFormat="1" customHeight="1" spans="1:48">
      <c r="A166" s="36">
        <v>161</v>
      </c>
      <c r="B166" s="36"/>
      <c r="C166" s="2"/>
      <c r="D166" s="2" t="s">
        <v>533</v>
      </c>
      <c r="E166" s="2" t="s">
        <v>534</v>
      </c>
      <c r="F166" s="2" t="s">
        <v>535</v>
      </c>
      <c r="G166" s="2"/>
      <c r="H166" s="36" t="s">
        <v>205</v>
      </c>
      <c r="I166" s="36">
        <v>3</v>
      </c>
      <c r="J166" s="36"/>
      <c r="K166" s="36"/>
      <c r="L166" s="36"/>
      <c r="M166" s="36"/>
      <c r="N166" s="36"/>
      <c r="O166" s="36"/>
      <c r="P166" s="36"/>
      <c r="Q166" s="36"/>
      <c r="R166" s="37"/>
      <c r="S166" s="37"/>
      <c r="T166" s="38"/>
      <c r="U166" s="45"/>
      <c r="V166" s="45"/>
      <c r="W166" s="45"/>
      <c r="X166" s="45"/>
      <c r="Y166" s="45"/>
      <c r="Z166" s="45"/>
      <c r="AA166" s="45"/>
      <c r="AB166" s="45"/>
      <c r="AC166" s="45"/>
      <c r="AD166" s="39"/>
      <c r="AE166" s="40"/>
      <c r="AF166" s="38"/>
      <c r="AG166" s="38"/>
      <c r="AH166" s="41"/>
      <c r="AI166" s="42"/>
      <c r="AJ166" s="42"/>
      <c r="AK166" s="42"/>
      <c r="AL166" s="42"/>
      <c r="AM166" s="43"/>
      <c r="AN166" s="42"/>
      <c r="AO166" s="44"/>
      <c r="AQ166" s="4">
        <v>0.7</v>
      </c>
      <c r="AS166" s="4">
        <v>160</v>
      </c>
      <c r="AU166" s="4">
        <v>112</v>
      </c>
      <c r="AV166" s="4">
        <f t="shared" si="7"/>
        <v>37.3333333333333</v>
      </c>
    </row>
    <row r="167" s="4" customFormat="1" customHeight="1" spans="1:48">
      <c r="A167" s="36">
        <v>162</v>
      </c>
      <c r="B167" s="36"/>
      <c r="C167" s="2"/>
      <c r="D167" s="2" t="s">
        <v>536</v>
      </c>
      <c r="E167" s="2" t="s">
        <v>537</v>
      </c>
      <c r="F167" s="2" t="s">
        <v>538</v>
      </c>
      <c r="G167" s="2"/>
      <c r="H167" s="36" t="s">
        <v>205</v>
      </c>
      <c r="I167" s="36">
        <v>2</v>
      </c>
      <c r="J167" s="36"/>
      <c r="K167" s="36"/>
      <c r="L167" s="36"/>
      <c r="M167" s="36"/>
      <c r="N167" s="36"/>
      <c r="O167" s="36"/>
      <c r="P167" s="36"/>
      <c r="Q167" s="36"/>
      <c r="R167" s="37"/>
      <c r="S167" s="37"/>
      <c r="T167" s="38"/>
      <c r="U167" s="45"/>
      <c r="V167" s="45"/>
      <c r="W167" s="45"/>
      <c r="X167" s="45"/>
      <c r="Y167" s="45"/>
      <c r="Z167" s="45"/>
      <c r="AA167" s="45"/>
      <c r="AB167" s="45"/>
      <c r="AC167" s="45"/>
      <c r="AD167" s="39"/>
      <c r="AE167" s="40"/>
      <c r="AF167" s="38"/>
      <c r="AG167" s="38"/>
      <c r="AH167" s="41"/>
      <c r="AI167" s="42"/>
      <c r="AJ167" s="42"/>
      <c r="AK167" s="42"/>
      <c r="AL167" s="42"/>
      <c r="AM167" s="43"/>
      <c r="AN167" s="42"/>
      <c r="AO167" s="44"/>
      <c r="AQ167" s="4">
        <v>0.7</v>
      </c>
      <c r="AS167" s="4">
        <v>720</v>
      </c>
      <c r="AU167" s="4">
        <v>504</v>
      </c>
      <c r="AV167" s="4">
        <f t="shared" si="7"/>
        <v>252</v>
      </c>
    </row>
    <row r="168" s="4" customFormat="1" customHeight="1" spans="1:48">
      <c r="A168" s="36">
        <v>163</v>
      </c>
      <c r="B168" s="36"/>
      <c r="C168" s="2"/>
      <c r="D168" s="2" t="s">
        <v>399</v>
      </c>
      <c r="E168" s="2" t="s">
        <v>288</v>
      </c>
      <c r="F168" s="2" t="s">
        <v>539</v>
      </c>
      <c r="G168" s="2"/>
      <c r="H168" s="36" t="s">
        <v>205</v>
      </c>
      <c r="I168" s="36">
        <v>1</v>
      </c>
      <c r="J168" s="36"/>
      <c r="K168" s="36"/>
      <c r="L168" s="36"/>
      <c r="M168" s="36"/>
      <c r="N168" s="36"/>
      <c r="O168" s="36"/>
      <c r="P168" s="36"/>
      <c r="Q168" s="36"/>
      <c r="R168" s="37"/>
      <c r="S168" s="37"/>
      <c r="T168" s="38"/>
      <c r="U168" s="45"/>
      <c r="V168" s="45"/>
      <c r="W168" s="45"/>
      <c r="X168" s="45"/>
      <c r="Y168" s="45"/>
      <c r="Z168" s="45"/>
      <c r="AA168" s="45"/>
      <c r="AB168" s="45"/>
      <c r="AC168" s="45"/>
      <c r="AD168" s="39"/>
      <c r="AE168" s="40"/>
      <c r="AF168" s="38"/>
      <c r="AG168" s="38"/>
      <c r="AH168" s="41"/>
      <c r="AI168" s="42"/>
      <c r="AJ168" s="42"/>
      <c r="AK168" s="42"/>
      <c r="AL168" s="42"/>
      <c r="AM168" s="43"/>
      <c r="AN168" s="42"/>
      <c r="AO168" s="44"/>
      <c r="AQ168" s="4">
        <f>18</f>
        <v>18</v>
      </c>
      <c r="AS168" s="4">
        <v>1200</v>
      </c>
      <c r="AU168" s="4">
        <v>21600</v>
      </c>
      <c r="AV168" s="4">
        <f t="shared" si="7"/>
        <v>21600</v>
      </c>
    </row>
    <row r="169" s="4" customFormat="1" customHeight="1" spans="1:48">
      <c r="A169" s="36">
        <v>164</v>
      </c>
      <c r="B169" s="36"/>
      <c r="C169" s="2"/>
      <c r="D169" s="2" t="s">
        <v>540</v>
      </c>
      <c r="E169" s="2" t="s">
        <v>541</v>
      </c>
      <c r="F169" s="2" t="s">
        <v>542</v>
      </c>
      <c r="G169" s="2"/>
      <c r="H169" s="36" t="s">
        <v>205</v>
      </c>
      <c r="I169" s="36">
        <v>2</v>
      </c>
      <c r="J169" s="36"/>
      <c r="K169" s="36"/>
      <c r="L169" s="36"/>
      <c r="M169" s="36"/>
      <c r="N169" s="36"/>
      <c r="O169" s="36"/>
      <c r="P169" s="36"/>
      <c r="Q169" s="36"/>
      <c r="R169" s="37"/>
      <c r="S169" s="37"/>
      <c r="T169" s="38"/>
      <c r="U169" s="45"/>
      <c r="V169" s="45"/>
      <c r="W169" s="45"/>
      <c r="X169" s="45"/>
      <c r="Y169" s="45"/>
      <c r="Z169" s="45"/>
      <c r="AA169" s="45"/>
      <c r="AB169" s="45"/>
      <c r="AC169" s="45"/>
      <c r="AD169" s="39"/>
      <c r="AE169" s="40"/>
      <c r="AF169" s="38"/>
      <c r="AG169" s="38"/>
      <c r="AH169" s="41"/>
      <c r="AI169" s="42"/>
      <c r="AJ169" s="42"/>
      <c r="AK169" s="42"/>
      <c r="AL169" s="42"/>
      <c r="AM169" s="43"/>
      <c r="AN169" s="42"/>
      <c r="AO169" s="44"/>
      <c r="AQ169" s="4">
        <v>0.8</v>
      </c>
      <c r="AS169" s="4">
        <v>720</v>
      </c>
      <c r="AU169" s="4">
        <v>576</v>
      </c>
      <c r="AV169" s="4">
        <f t="shared" si="7"/>
        <v>288</v>
      </c>
    </row>
    <row r="170" s="4" customFormat="1" customHeight="1" spans="1:48">
      <c r="A170" s="36">
        <v>165</v>
      </c>
      <c r="B170" s="36"/>
      <c r="C170" s="2"/>
      <c r="D170" s="2" t="s">
        <v>543</v>
      </c>
      <c r="E170" s="2" t="s">
        <v>544</v>
      </c>
      <c r="F170" s="2" t="s">
        <v>545</v>
      </c>
      <c r="G170" s="2"/>
      <c r="H170" s="36" t="s">
        <v>205</v>
      </c>
      <c r="I170" s="36">
        <v>2</v>
      </c>
      <c r="J170" s="36"/>
      <c r="K170" s="36"/>
      <c r="L170" s="36"/>
      <c r="M170" s="36"/>
      <c r="N170" s="36"/>
      <c r="O170" s="36"/>
      <c r="P170" s="36"/>
      <c r="Q170" s="36"/>
      <c r="R170" s="37"/>
      <c r="S170" s="37"/>
      <c r="T170" s="38"/>
      <c r="U170" s="45"/>
      <c r="V170" s="45"/>
      <c r="W170" s="45"/>
      <c r="X170" s="45"/>
      <c r="Y170" s="45"/>
      <c r="Z170" s="45"/>
      <c r="AA170" s="45"/>
      <c r="AB170" s="45"/>
      <c r="AC170" s="45"/>
      <c r="AD170" s="39"/>
      <c r="AE170" s="40"/>
      <c r="AF170" s="38"/>
      <c r="AG170" s="38"/>
      <c r="AH170" s="41"/>
      <c r="AI170" s="42"/>
      <c r="AJ170" s="42"/>
      <c r="AK170" s="42"/>
      <c r="AL170" s="42"/>
      <c r="AM170" s="43"/>
      <c r="AN170" s="42"/>
      <c r="AO170" s="44"/>
      <c r="AQ170" s="4">
        <v>0.1</v>
      </c>
      <c r="AS170" s="4">
        <v>520</v>
      </c>
      <c r="AU170" s="4">
        <v>52</v>
      </c>
      <c r="AV170" s="4">
        <f t="shared" si="7"/>
        <v>26</v>
      </c>
    </row>
    <row r="171" s="4" customFormat="1" customHeight="1" spans="1:48">
      <c r="A171" s="36">
        <v>166</v>
      </c>
      <c r="B171" s="36"/>
      <c r="C171" s="2"/>
      <c r="D171" s="2" t="s">
        <v>546</v>
      </c>
      <c r="E171" s="2" t="s">
        <v>547</v>
      </c>
      <c r="F171" s="2" t="s">
        <v>548</v>
      </c>
      <c r="G171" s="2"/>
      <c r="H171" s="36" t="s">
        <v>205</v>
      </c>
      <c r="I171" s="36">
        <v>3</v>
      </c>
      <c r="J171" s="36"/>
      <c r="K171" s="36"/>
      <c r="L171" s="36"/>
      <c r="M171" s="36"/>
      <c r="N171" s="36"/>
      <c r="O171" s="36"/>
      <c r="P171" s="36"/>
      <c r="Q171" s="36"/>
      <c r="R171" s="37"/>
      <c r="S171" s="37"/>
      <c r="T171" s="38"/>
      <c r="U171" s="45"/>
      <c r="V171" s="45"/>
      <c r="W171" s="45"/>
      <c r="X171" s="45"/>
      <c r="Y171" s="45"/>
      <c r="Z171" s="45"/>
      <c r="AA171" s="45"/>
      <c r="AB171" s="45"/>
      <c r="AC171" s="45"/>
      <c r="AD171" s="39"/>
      <c r="AE171" s="40"/>
      <c r="AF171" s="38"/>
      <c r="AG171" s="38"/>
      <c r="AH171" s="41"/>
      <c r="AI171" s="42"/>
      <c r="AJ171" s="42"/>
      <c r="AK171" s="42"/>
      <c r="AL171" s="42"/>
      <c r="AM171" s="43"/>
      <c r="AN171" s="42"/>
      <c r="AQ171" s="4">
        <v>0.3</v>
      </c>
      <c r="AS171" s="4">
        <v>360</v>
      </c>
      <c r="AU171" s="4">
        <v>108</v>
      </c>
      <c r="AV171" s="4">
        <f t="shared" si="7"/>
        <v>36</v>
      </c>
    </row>
    <row r="172" s="4" customFormat="1" customHeight="1" spans="1:48">
      <c r="A172" s="36">
        <v>167</v>
      </c>
      <c r="B172" s="36"/>
      <c r="C172" s="2"/>
      <c r="D172" s="2" t="s">
        <v>549</v>
      </c>
      <c r="E172" s="2"/>
      <c r="F172" s="2" t="s">
        <v>550</v>
      </c>
      <c r="G172" s="2"/>
      <c r="H172" s="36" t="s">
        <v>205</v>
      </c>
      <c r="I172" s="36">
        <v>3</v>
      </c>
      <c r="J172" s="36"/>
      <c r="K172" s="36"/>
      <c r="L172" s="36"/>
      <c r="M172" s="36"/>
      <c r="N172" s="36"/>
      <c r="O172" s="36"/>
      <c r="P172" s="36"/>
      <c r="Q172" s="36"/>
      <c r="R172" s="37"/>
      <c r="S172" s="37"/>
      <c r="T172" s="38"/>
      <c r="U172" s="45"/>
      <c r="V172" s="45"/>
      <c r="W172" s="45"/>
      <c r="X172" s="45"/>
      <c r="Y172" s="45"/>
      <c r="Z172" s="45"/>
      <c r="AA172" s="45"/>
      <c r="AB172" s="45"/>
      <c r="AC172" s="45"/>
      <c r="AD172" s="39"/>
      <c r="AE172" s="40"/>
      <c r="AF172" s="38"/>
      <c r="AG172" s="38"/>
      <c r="AH172" s="41"/>
      <c r="AI172" s="42"/>
      <c r="AJ172" s="42"/>
      <c r="AK172" s="42"/>
      <c r="AL172" s="42"/>
      <c r="AM172" s="43"/>
      <c r="AN172" s="42"/>
      <c r="AO172" s="44"/>
      <c r="AQ172" s="4">
        <f>0.6*360*3</f>
        <v>648</v>
      </c>
      <c r="AR172" s="4">
        <v>100</v>
      </c>
      <c r="AS172" s="4">
        <v>600</v>
      </c>
      <c r="AU172" s="4">
        <v>648</v>
      </c>
      <c r="AV172" s="4">
        <f t="shared" si="7"/>
        <v>216</v>
      </c>
    </row>
    <row r="173" s="4" customFormat="1" customHeight="1" spans="1:48">
      <c r="A173" s="36">
        <v>168</v>
      </c>
      <c r="B173" s="36"/>
      <c r="C173" s="2"/>
      <c r="D173" s="2" t="s">
        <v>551</v>
      </c>
      <c r="E173" s="2" t="s">
        <v>547</v>
      </c>
      <c r="F173" s="2" t="s">
        <v>552</v>
      </c>
      <c r="G173" s="2"/>
      <c r="H173" s="36" t="s">
        <v>205</v>
      </c>
      <c r="I173" s="36">
        <v>1</v>
      </c>
      <c r="J173" s="36"/>
      <c r="K173" s="36"/>
      <c r="L173" s="36"/>
      <c r="M173" s="36"/>
      <c r="N173" s="36"/>
      <c r="O173" s="36"/>
      <c r="P173" s="36"/>
      <c r="Q173" s="36"/>
      <c r="R173" s="37"/>
      <c r="S173" s="37"/>
      <c r="T173" s="38"/>
      <c r="U173" s="45"/>
      <c r="V173" s="45"/>
      <c r="W173" s="45"/>
      <c r="X173" s="45"/>
      <c r="Y173" s="45"/>
      <c r="Z173" s="45"/>
      <c r="AA173" s="45"/>
      <c r="AB173" s="45"/>
      <c r="AC173" s="45"/>
      <c r="AD173" s="39"/>
      <c r="AE173" s="40"/>
      <c r="AF173" s="38"/>
      <c r="AG173" s="38"/>
      <c r="AH173" s="41"/>
      <c r="AI173" s="42"/>
      <c r="AJ173" s="42"/>
      <c r="AK173" s="42"/>
      <c r="AL173" s="42"/>
      <c r="AM173" s="43"/>
      <c r="AN173" s="42"/>
      <c r="AO173" s="44"/>
      <c r="AQ173" s="4">
        <v>0.3</v>
      </c>
      <c r="AS173" s="4">
        <v>900</v>
      </c>
      <c r="AU173" s="4">
        <v>270</v>
      </c>
      <c r="AV173" s="4">
        <f t="shared" si="7"/>
        <v>270</v>
      </c>
    </row>
    <row r="174" s="4" customFormat="1" customHeight="1" spans="1:48">
      <c r="A174" s="36">
        <v>169</v>
      </c>
      <c r="B174" s="36"/>
      <c r="C174" s="2"/>
      <c r="D174" s="2" t="s">
        <v>551</v>
      </c>
      <c r="E174" s="2" t="s">
        <v>544</v>
      </c>
      <c r="F174" s="2" t="s">
        <v>553</v>
      </c>
      <c r="G174" s="2"/>
      <c r="H174" s="36" t="s">
        <v>205</v>
      </c>
      <c r="I174" s="36">
        <v>1</v>
      </c>
      <c r="J174" s="36"/>
      <c r="K174" s="36"/>
      <c r="L174" s="36"/>
      <c r="M174" s="36"/>
      <c r="N174" s="36"/>
      <c r="O174" s="36"/>
      <c r="P174" s="36"/>
      <c r="Q174" s="36"/>
      <c r="R174" s="37"/>
      <c r="S174" s="37"/>
      <c r="T174" s="38"/>
      <c r="U174" s="45"/>
      <c r="V174" s="45"/>
      <c r="W174" s="45"/>
      <c r="X174" s="45"/>
      <c r="Y174" s="45"/>
      <c r="Z174" s="45"/>
      <c r="AA174" s="45"/>
      <c r="AB174" s="45"/>
      <c r="AC174" s="45"/>
      <c r="AD174" s="39"/>
      <c r="AE174" s="40"/>
      <c r="AF174" s="38"/>
      <c r="AG174" s="38"/>
      <c r="AH174" s="41"/>
      <c r="AI174" s="42"/>
      <c r="AJ174" s="42"/>
      <c r="AK174" s="42"/>
      <c r="AL174" s="42"/>
      <c r="AM174" s="43"/>
      <c r="AN174" s="42"/>
      <c r="AQ174" s="4">
        <v>0.3</v>
      </c>
      <c r="AS174" s="4">
        <v>360</v>
      </c>
      <c r="AU174" s="4">
        <v>108</v>
      </c>
      <c r="AV174" s="4">
        <f t="shared" si="7"/>
        <v>108</v>
      </c>
    </row>
    <row r="175" s="4" customFormat="1" customHeight="1" spans="1:48">
      <c r="A175" s="36">
        <v>170</v>
      </c>
      <c r="B175" s="36"/>
      <c r="C175" s="2"/>
      <c r="D175" s="2" t="s">
        <v>554</v>
      </c>
      <c r="E175" s="2" t="s">
        <v>555</v>
      </c>
      <c r="F175" s="2" t="s">
        <v>556</v>
      </c>
      <c r="G175" s="2"/>
      <c r="H175" s="36" t="s">
        <v>205</v>
      </c>
      <c r="I175" s="36">
        <v>1</v>
      </c>
      <c r="J175" s="36"/>
      <c r="K175" s="36"/>
      <c r="L175" s="36"/>
      <c r="M175" s="36"/>
      <c r="N175" s="36"/>
      <c r="O175" s="36"/>
      <c r="P175" s="36"/>
      <c r="Q175" s="36"/>
      <c r="R175" s="37"/>
      <c r="S175" s="37"/>
      <c r="T175" s="38"/>
      <c r="U175" s="45"/>
      <c r="V175" s="45"/>
      <c r="W175" s="45"/>
      <c r="X175" s="45"/>
      <c r="Y175" s="45"/>
      <c r="Z175" s="45"/>
      <c r="AA175" s="45"/>
      <c r="AB175" s="45"/>
      <c r="AC175" s="45"/>
      <c r="AD175" s="39"/>
      <c r="AE175" s="40"/>
      <c r="AF175" s="38"/>
      <c r="AG175" s="38"/>
      <c r="AH175" s="41"/>
      <c r="AI175" s="42"/>
      <c r="AJ175" s="42"/>
      <c r="AK175" s="42"/>
      <c r="AL175" s="42"/>
      <c r="AM175" s="43"/>
      <c r="AN175" s="42"/>
      <c r="AO175" s="44"/>
      <c r="AQ175" s="4">
        <v>0.8</v>
      </c>
      <c r="AS175" s="4">
        <v>500</v>
      </c>
      <c r="AU175" s="4">
        <v>400</v>
      </c>
      <c r="AV175" s="4">
        <f t="shared" si="7"/>
        <v>400</v>
      </c>
    </row>
    <row r="176" s="4" customFormat="1" customHeight="1" spans="1:48">
      <c r="A176" s="36">
        <v>171</v>
      </c>
      <c r="B176" s="36"/>
      <c r="C176" s="2"/>
      <c r="D176" s="2" t="s">
        <v>557</v>
      </c>
      <c r="E176" s="2" t="s">
        <v>558</v>
      </c>
      <c r="F176" s="2" t="s">
        <v>559</v>
      </c>
      <c r="G176" s="2"/>
      <c r="H176" s="36" t="s">
        <v>205</v>
      </c>
      <c r="I176" s="36">
        <v>1</v>
      </c>
      <c r="J176" s="36"/>
      <c r="K176" s="36"/>
      <c r="L176" s="36"/>
      <c r="M176" s="36"/>
      <c r="N176" s="36"/>
      <c r="O176" s="36"/>
      <c r="P176" s="36"/>
      <c r="Q176" s="36"/>
      <c r="R176" s="37"/>
      <c r="S176" s="37"/>
      <c r="T176" s="38"/>
      <c r="U176" s="45"/>
      <c r="V176" s="45"/>
      <c r="W176" s="45"/>
      <c r="X176" s="45"/>
      <c r="Y176" s="45"/>
      <c r="Z176" s="45"/>
      <c r="AA176" s="45"/>
      <c r="AB176" s="45"/>
      <c r="AC176" s="45"/>
      <c r="AD176" s="39"/>
      <c r="AE176" s="40"/>
      <c r="AF176" s="38"/>
      <c r="AG176" s="38"/>
      <c r="AH176" s="41"/>
      <c r="AI176" s="42"/>
      <c r="AJ176" s="42"/>
      <c r="AK176" s="42"/>
      <c r="AL176" s="42"/>
      <c r="AM176" s="43"/>
      <c r="AN176" s="42"/>
      <c r="AO176" s="44"/>
      <c r="AQ176" s="4">
        <v>0.8</v>
      </c>
      <c r="AS176" s="4">
        <v>250</v>
      </c>
      <c r="AU176" s="4">
        <v>200</v>
      </c>
      <c r="AV176" s="4">
        <f t="shared" si="7"/>
        <v>200</v>
      </c>
    </row>
    <row r="177" s="4" customFormat="1" customHeight="1" spans="1:48">
      <c r="A177" s="36">
        <v>172</v>
      </c>
      <c r="B177" s="36"/>
      <c r="C177" s="2"/>
      <c r="D177" s="2" t="s">
        <v>560</v>
      </c>
      <c r="E177" s="2" t="s">
        <v>561</v>
      </c>
      <c r="F177" s="2" t="s">
        <v>562</v>
      </c>
      <c r="G177" s="2"/>
      <c r="H177" s="36" t="s">
        <v>205</v>
      </c>
      <c r="I177" s="36">
        <v>4</v>
      </c>
      <c r="J177" s="36"/>
      <c r="K177" s="36"/>
      <c r="L177" s="36"/>
      <c r="M177" s="36"/>
      <c r="N177" s="36"/>
      <c r="O177" s="36"/>
      <c r="P177" s="36"/>
      <c r="Q177" s="36"/>
      <c r="R177" s="37"/>
      <c r="S177" s="37"/>
      <c r="T177" s="38"/>
      <c r="U177" s="45"/>
      <c r="V177" s="45"/>
      <c r="W177" s="45"/>
      <c r="X177" s="45"/>
      <c r="Y177" s="45"/>
      <c r="Z177" s="45"/>
      <c r="AA177" s="45"/>
      <c r="AB177" s="45"/>
      <c r="AC177" s="45"/>
      <c r="AD177" s="39"/>
      <c r="AE177" s="40"/>
      <c r="AF177" s="38"/>
      <c r="AG177" s="38"/>
      <c r="AH177" s="41"/>
      <c r="AI177" s="42"/>
      <c r="AJ177" s="42"/>
      <c r="AK177" s="42"/>
      <c r="AL177" s="42"/>
      <c r="AM177" s="43"/>
      <c r="AN177" s="42"/>
      <c r="AO177" s="44"/>
      <c r="AU177" s="4">
        <v>720</v>
      </c>
      <c r="AV177" s="4">
        <f t="shared" si="7"/>
        <v>180</v>
      </c>
    </row>
    <row r="178" s="4" customFormat="1" customHeight="1" spans="1:48">
      <c r="A178" s="36">
        <v>173</v>
      </c>
      <c r="B178" s="36"/>
      <c r="C178" s="2"/>
      <c r="D178" s="2" t="s">
        <v>563</v>
      </c>
      <c r="E178" s="2" t="s">
        <v>531</v>
      </c>
      <c r="F178" s="2" t="s">
        <v>564</v>
      </c>
      <c r="G178" s="2"/>
      <c r="H178" s="36" t="s">
        <v>205</v>
      </c>
      <c r="I178" s="36">
        <v>1</v>
      </c>
      <c r="J178" s="36"/>
      <c r="K178" s="36"/>
      <c r="L178" s="36"/>
      <c r="M178" s="36"/>
      <c r="N178" s="36"/>
      <c r="O178" s="36"/>
      <c r="P178" s="36"/>
      <c r="Q178" s="36"/>
      <c r="R178" s="37"/>
      <c r="S178" s="37"/>
      <c r="T178" s="38"/>
      <c r="U178" s="45"/>
      <c r="V178" s="45"/>
      <c r="W178" s="45"/>
      <c r="X178" s="45"/>
      <c r="Y178" s="45"/>
      <c r="Z178" s="45"/>
      <c r="AA178" s="45"/>
      <c r="AB178" s="45"/>
      <c r="AC178" s="45"/>
      <c r="AD178" s="39"/>
      <c r="AE178" s="40"/>
      <c r="AF178" s="38"/>
      <c r="AG178" s="38"/>
      <c r="AH178" s="41"/>
      <c r="AI178" s="42"/>
      <c r="AJ178" s="42"/>
      <c r="AK178" s="42"/>
      <c r="AL178" s="42"/>
      <c r="AM178" s="43"/>
      <c r="AN178" s="42"/>
      <c r="AO178" s="44"/>
      <c r="AQ178" s="4">
        <v>0.8</v>
      </c>
      <c r="AS178" s="4">
        <v>800</v>
      </c>
      <c r="AU178" s="4">
        <v>640</v>
      </c>
      <c r="AV178" s="4">
        <f t="shared" si="7"/>
        <v>640</v>
      </c>
    </row>
    <row r="179" s="4" customFormat="1" customHeight="1" spans="1:48">
      <c r="A179" s="36">
        <v>174</v>
      </c>
      <c r="B179" s="36"/>
      <c r="C179" s="2"/>
      <c r="D179" s="2" t="s">
        <v>488</v>
      </c>
      <c r="E179" s="2" t="s">
        <v>470</v>
      </c>
      <c r="F179" s="2" t="s">
        <v>565</v>
      </c>
      <c r="G179" s="2"/>
      <c r="H179" s="36" t="s">
        <v>205</v>
      </c>
      <c r="I179" s="36">
        <v>1</v>
      </c>
      <c r="J179" s="36"/>
      <c r="K179" s="36"/>
      <c r="L179" s="36"/>
      <c r="M179" s="36"/>
      <c r="N179" s="36"/>
      <c r="O179" s="36"/>
      <c r="P179" s="36"/>
      <c r="Q179" s="36"/>
      <c r="R179" s="37"/>
      <c r="S179" s="37"/>
      <c r="T179" s="38"/>
      <c r="U179" s="45"/>
      <c r="V179" s="45"/>
      <c r="W179" s="45"/>
      <c r="X179" s="45"/>
      <c r="Y179" s="45"/>
      <c r="Z179" s="45"/>
      <c r="AA179" s="45"/>
      <c r="AB179" s="45"/>
      <c r="AC179" s="45"/>
      <c r="AD179" s="39"/>
      <c r="AE179" s="40"/>
      <c r="AF179" s="38"/>
      <c r="AG179" s="38"/>
      <c r="AH179" s="41"/>
      <c r="AI179" s="42"/>
      <c r="AJ179" s="42"/>
      <c r="AK179" s="42"/>
      <c r="AL179" s="42"/>
      <c r="AM179" s="43"/>
      <c r="AN179" s="42"/>
      <c r="AO179" s="44"/>
      <c r="AQ179" s="4">
        <v>0.6</v>
      </c>
      <c r="AS179" s="4">
        <v>3900</v>
      </c>
      <c r="AU179" s="4">
        <v>2340</v>
      </c>
      <c r="AV179" s="4">
        <f t="shared" si="7"/>
        <v>2340</v>
      </c>
    </row>
    <row r="180" s="4" customFormat="1" customHeight="1" spans="1:48">
      <c r="A180" s="36">
        <v>175</v>
      </c>
      <c r="B180" s="36"/>
      <c r="C180" s="2"/>
      <c r="D180" s="2" t="s">
        <v>566</v>
      </c>
      <c r="E180" s="2"/>
      <c r="F180" s="2" t="s">
        <v>567</v>
      </c>
      <c r="G180" s="2"/>
      <c r="H180" s="36" t="s">
        <v>205</v>
      </c>
      <c r="I180" s="36">
        <v>1</v>
      </c>
      <c r="J180" s="36"/>
      <c r="K180" s="36"/>
      <c r="L180" s="36"/>
      <c r="M180" s="36"/>
      <c r="N180" s="36"/>
      <c r="O180" s="36"/>
      <c r="P180" s="36"/>
      <c r="Q180" s="36"/>
      <c r="R180" s="37"/>
      <c r="S180" s="37"/>
      <c r="T180" s="38"/>
      <c r="U180" s="45"/>
      <c r="V180" s="45"/>
      <c r="W180" s="45"/>
      <c r="X180" s="45"/>
      <c r="Y180" s="45"/>
      <c r="Z180" s="45"/>
      <c r="AA180" s="45"/>
      <c r="AB180" s="45"/>
      <c r="AC180" s="45"/>
      <c r="AD180" s="39"/>
      <c r="AE180" s="40"/>
      <c r="AF180" s="38"/>
      <c r="AG180" s="38"/>
      <c r="AH180" s="41"/>
      <c r="AI180" s="42"/>
      <c r="AJ180" s="42"/>
      <c r="AK180" s="42"/>
      <c r="AL180" s="42"/>
      <c r="AM180" s="43"/>
      <c r="AN180" s="42"/>
      <c r="AO180" s="44"/>
      <c r="AQ180" s="4">
        <v>0.6</v>
      </c>
      <c r="AR180" s="4">
        <v>80</v>
      </c>
      <c r="AS180" s="4">
        <v>400</v>
      </c>
      <c r="AU180" s="4">
        <v>240</v>
      </c>
      <c r="AV180" s="4">
        <f t="shared" si="7"/>
        <v>240</v>
      </c>
    </row>
    <row r="181" s="4" customFormat="1" customHeight="1" spans="1:48">
      <c r="A181" s="36">
        <v>176</v>
      </c>
      <c r="B181" s="36"/>
      <c r="C181" s="2"/>
      <c r="D181" s="2" t="s">
        <v>568</v>
      </c>
      <c r="E181" s="2"/>
      <c r="F181" s="2" t="s">
        <v>569</v>
      </c>
      <c r="G181" s="2"/>
      <c r="H181" s="36" t="s">
        <v>205</v>
      </c>
      <c r="I181" s="36">
        <v>2</v>
      </c>
      <c r="J181" s="36"/>
      <c r="K181" s="36"/>
      <c r="L181" s="36"/>
      <c r="M181" s="36"/>
      <c r="N181" s="36"/>
      <c r="O181" s="36"/>
      <c r="P181" s="36"/>
      <c r="Q181" s="36"/>
      <c r="R181" s="37"/>
      <c r="S181" s="37"/>
      <c r="T181" s="38"/>
      <c r="U181" s="45"/>
      <c r="V181" s="45"/>
      <c r="W181" s="45"/>
      <c r="X181" s="45"/>
      <c r="Y181" s="45"/>
      <c r="Z181" s="45"/>
      <c r="AA181" s="45"/>
      <c r="AB181" s="45"/>
      <c r="AC181" s="45"/>
      <c r="AD181" s="39"/>
      <c r="AE181" s="40"/>
      <c r="AF181" s="38"/>
      <c r="AG181" s="38"/>
      <c r="AH181" s="41"/>
      <c r="AI181" s="42"/>
      <c r="AJ181" s="42"/>
      <c r="AK181" s="42"/>
      <c r="AL181" s="42"/>
      <c r="AM181" s="43"/>
      <c r="AN181" s="42"/>
      <c r="AO181" s="44"/>
      <c r="AQ181" s="4">
        <v>0.6</v>
      </c>
      <c r="AR181" s="4">
        <v>36</v>
      </c>
      <c r="AS181" s="4">
        <v>864</v>
      </c>
      <c r="AU181" s="4">
        <v>518.4</v>
      </c>
      <c r="AV181" s="4">
        <f t="shared" si="7"/>
        <v>259.2</v>
      </c>
    </row>
    <row r="182" s="4" customFormat="1" customHeight="1" spans="1:48">
      <c r="A182" s="36">
        <v>177</v>
      </c>
      <c r="B182" s="36"/>
      <c r="C182" s="2"/>
      <c r="D182" s="2" t="s">
        <v>570</v>
      </c>
      <c r="E182" s="2" t="s">
        <v>571</v>
      </c>
      <c r="F182" s="2" t="s">
        <v>572</v>
      </c>
      <c r="G182" s="2"/>
      <c r="H182" s="36" t="s">
        <v>205</v>
      </c>
      <c r="I182" s="36">
        <v>1</v>
      </c>
      <c r="J182" s="36"/>
      <c r="K182" s="36"/>
      <c r="L182" s="36"/>
      <c r="M182" s="36"/>
      <c r="N182" s="36"/>
      <c r="O182" s="36"/>
      <c r="P182" s="36"/>
      <c r="Q182" s="36"/>
      <c r="R182" s="37"/>
      <c r="S182" s="37"/>
      <c r="T182" s="38"/>
      <c r="U182" s="45"/>
      <c r="V182" s="45"/>
      <c r="W182" s="45"/>
      <c r="X182" s="45"/>
      <c r="Y182" s="45"/>
      <c r="Z182" s="45"/>
      <c r="AA182" s="45"/>
      <c r="AB182" s="45"/>
      <c r="AC182" s="45"/>
      <c r="AD182" s="39"/>
      <c r="AE182" s="40"/>
      <c r="AF182" s="38"/>
      <c r="AG182" s="38"/>
      <c r="AH182" s="41"/>
      <c r="AI182" s="42"/>
      <c r="AJ182" s="42"/>
      <c r="AK182" s="42"/>
      <c r="AL182" s="42"/>
      <c r="AM182" s="43"/>
      <c r="AN182" s="42"/>
      <c r="AQ182" s="4">
        <v>1.2</v>
      </c>
      <c r="AS182" s="4">
        <v>798</v>
      </c>
      <c r="AU182" s="4">
        <v>957.6</v>
      </c>
      <c r="AV182" s="4">
        <f t="shared" si="7"/>
        <v>957.6</v>
      </c>
    </row>
    <row r="183" s="4" customFormat="1" customHeight="1" spans="1:48">
      <c r="A183" s="36">
        <v>178</v>
      </c>
      <c r="B183" s="36"/>
      <c r="C183" s="2"/>
      <c r="D183" s="2" t="s">
        <v>573</v>
      </c>
      <c r="E183" s="2"/>
      <c r="F183" s="2" t="s">
        <v>574</v>
      </c>
      <c r="G183" s="2"/>
      <c r="H183" s="36" t="s">
        <v>205</v>
      </c>
      <c r="I183" s="36">
        <v>1</v>
      </c>
      <c r="J183" s="36"/>
      <c r="K183" s="36"/>
      <c r="L183" s="36"/>
      <c r="M183" s="36"/>
      <c r="N183" s="36"/>
      <c r="O183" s="36"/>
      <c r="P183" s="36"/>
      <c r="Q183" s="36"/>
      <c r="R183" s="37"/>
      <c r="S183" s="37"/>
      <c r="T183" s="38"/>
      <c r="U183" s="45"/>
      <c r="V183" s="45"/>
      <c r="W183" s="45"/>
      <c r="X183" s="45"/>
      <c r="Y183" s="45"/>
      <c r="Z183" s="45"/>
      <c r="AA183" s="45"/>
      <c r="AB183" s="45"/>
      <c r="AC183" s="45"/>
      <c r="AD183" s="39"/>
      <c r="AE183" s="40"/>
      <c r="AF183" s="38"/>
      <c r="AG183" s="38"/>
      <c r="AH183" s="41"/>
      <c r="AI183" s="42"/>
      <c r="AJ183" s="42"/>
      <c r="AK183" s="42"/>
      <c r="AL183" s="42"/>
      <c r="AM183" s="43"/>
      <c r="AN183" s="42"/>
      <c r="AQ183" s="4">
        <v>1.2</v>
      </c>
      <c r="AR183" s="4">
        <v>100</v>
      </c>
      <c r="AS183" s="4">
        <v>1000</v>
      </c>
      <c r="AU183" s="4">
        <v>1200</v>
      </c>
      <c r="AV183" s="4">
        <f t="shared" si="7"/>
        <v>1200</v>
      </c>
    </row>
    <row r="184" s="4" customFormat="1" customHeight="1" spans="1:48">
      <c r="A184" s="36">
        <v>179</v>
      </c>
      <c r="B184" s="36"/>
      <c r="C184" s="2"/>
      <c r="D184" s="2" t="s">
        <v>575</v>
      </c>
      <c r="E184" s="2" t="s">
        <v>301</v>
      </c>
      <c r="F184" s="2" t="s">
        <v>576</v>
      </c>
      <c r="G184" s="2"/>
      <c r="H184" s="36" t="s">
        <v>205</v>
      </c>
      <c r="I184" s="36">
        <v>1</v>
      </c>
      <c r="J184" s="36"/>
      <c r="K184" s="36"/>
      <c r="L184" s="36"/>
      <c r="M184" s="36"/>
      <c r="N184" s="36"/>
      <c r="O184" s="36"/>
      <c r="P184" s="36"/>
      <c r="Q184" s="36"/>
      <c r="R184" s="37"/>
      <c r="S184" s="37"/>
      <c r="T184" s="38"/>
      <c r="U184" s="45"/>
      <c r="V184" s="45"/>
      <c r="W184" s="45"/>
      <c r="X184" s="45"/>
      <c r="Y184" s="45"/>
      <c r="Z184" s="45"/>
      <c r="AA184" s="45"/>
      <c r="AB184" s="45"/>
      <c r="AC184" s="45"/>
      <c r="AD184" s="39"/>
      <c r="AE184" s="40"/>
      <c r="AF184" s="38"/>
      <c r="AG184" s="38"/>
      <c r="AH184" s="41"/>
      <c r="AI184" s="42"/>
      <c r="AJ184" s="42"/>
      <c r="AK184" s="42"/>
      <c r="AL184" s="42"/>
      <c r="AM184" s="43"/>
      <c r="AN184" s="42"/>
      <c r="AQ184" s="4">
        <v>1.2</v>
      </c>
      <c r="AR184" s="4">
        <v>25</v>
      </c>
      <c r="AS184" s="4">
        <v>450</v>
      </c>
      <c r="AU184" s="4">
        <v>540</v>
      </c>
      <c r="AV184" s="4">
        <f t="shared" si="7"/>
        <v>540</v>
      </c>
    </row>
    <row r="185" s="4" customFormat="1" customHeight="1" spans="1:48">
      <c r="A185" s="36">
        <v>180</v>
      </c>
      <c r="B185" s="36"/>
      <c r="C185" s="2"/>
      <c r="D185" s="2" t="s">
        <v>577</v>
      </c>
      <c r="E185" s="2"/>
      <c r="F185" s="2" t="s">
        <v>578</v>
      </c>
      <c r="G185" s="2"/>
      <c r="H185" s="36" t="s">
        <v>205</v>
      </c>
      <c r="I185" s="36">
        <v>1</v>
      </c>
      <c r="J185" s="36"/>
      <c r="K185" s="36"/>
      <c r="L185" s="36"/>
      <c r="M185" s="36"/>
      <c r="N185" s="36"/>
      <c r="O185" s="36"/>
      <c r="P185" s="36"/>
      <c r="Q185" s="36"/>
      <c r="R185" s="37"/>
      <c r="S185" s="37"/>
      <c r="T185" s="38"/>
      <c r="U185" s="45"/>
      <c r="V185" s="45"/>
      <c r="W185" s="45"/>
      <c r="X185" s="45"/>
      <c r="Y185" s="45"/>
      <c r="Z185" s="45"/>
      <c r="AA185" s="45"/>
      <c r="AB185" s="45"/>
      <c r="AC185" s="45"/>
      <c r="AD185" s="39"/>
      <c r="AE185" s="40"/>
      <c r="AF185" s="38"/>
      <c r="AG185" s="38"/>
      <c r="AH185" s="41"/>
      <c r="AI185" s="42"/>
      <c r="AJ185" s="42"/>
      <c r="AK185" s="42"/>
      <c r="AL185" s="42"/>
      <c r="AM185" s="43"/>
      <c r="AN185" s="42"/>
      <c r="AQ185" s="4">
        <v>1.2</v>
      </c>
      <c r="AR185" s="4">
        <v>96</v>
      </c>
      <c r="AS185" s="4">
        <v>864</v>
      </c>
      <c r="AU185" s="4">
        <v>1036.8</v>
      </c>
      <c r="AV185" s="4">
        <f t="shared" si="7"/>
        <v>1036.8</v>
      </c>
    </row>
    <row r="186" s="4" customFormat="1" customHeight="1" spans="1:48">
      <c r="A186" s="36">
        <v>181</v>
      </c>
      <c r="B186" s="36"/>
      <c r="C186" s="2"/>
      <c r="D186" s="2" t="s">
        <v>579</v>
      </c>
      <c r="E186" s="2"/>
      <c r="F186" s="2" t="s">
        <v>580</v>
      </c>
      <c r="G186" s="2"/>
      <c r="H186" s="36" t="s">
        <v>205</v>
      </c>
      <c r="I186" s="36">
        <v>1</v>
      </c>
      <c r="J186" s="36"/>
      <c r="K186" s="36"/>
      <c r="L186" s="36"/>
      <c r="M186" s="36"/>
      <c r="N186" s="36"/>
      <c r="O186" s="36"/>
      <c r="P186" s="36"/>
      <c r="Q186" s="36"/>
      <c r="R186" s="37"/>
      <c r="S186" s="37"/>
      <c r="T186" s="38"/>
      <c r="U186" s="45"/>
      <c r="V186" s="45"/>
      <c r="W186" s="45"/>
      <c r="X186" s="45"/>
      <c r="Y186" s="45"/>
      <c r="Z186" s="45"/>
      <c r="AA186" s="45"/>
      <c r="AB186" s="45"/>
      <c r="AC186" s="45"/>
      <c r="AD186" s="39"/>
      <c r="AE186" s="40"/>
      <c r="AF186" s="38"/>
      <c r="AG186" s="38"/>
      <c r="AH186" s="41"/>
      <c r="AI186" s="42"/>
      <c r="AJ186" s="42"/>
      <c r="AK186" s="42"/>
      <c r="AL186" s="42"/>
      <c r="AM186" s="43"/>
      <c r="AN186" s="42"/>
      <c r="AO186" s="44"/>
      <c r="AQ186" s="4">
        <v>1.2</v>
      </c>
      <c r="AR186" s="4">
        <v>78</v>
      </c>
      <c r="AS186" s="4">
        <v>780</v>
      </c>
      <c r="AU186" s="4">
        <v>936</v>
      </c>
      <c r="AV186" s="4">
        <f t="shared" si="7"/>
        <v>936</v>
      </c>
    </row>
    <row r="187" s="4" customFormat="1" customHeight="1" spans="1:48">
      <c r="A187" s="36">
        <v>182</v>
      </c>
      <c r="B187" s="36"/>
      <c r="C187" s="2"/>
      <c r="D187" s="2" t="s">
        <v>581</v>
      </c>
      <c r="E187" s="2" t="s">
        <v>321</v>
      </c>
      <c r="F187" s="2" t="s">
        <v>322</v>
      </c>
      <c r="G187" s="2"/>
      <c r="H187" s="36" t="s">
        <v>205</v>
      </c>
      <c r="I187" s="36">
        <v>1</v>
      </c>
      <c r="J187" s="36"/>
      <c r="K187" s="36"/>
      <c r="L187" s="36"/>
      <c r="M187" s="36"/>
      <c r="N187" s="36"/>
      <c r="O187" s="36"/>
      <c r="P187" s="36"/>
      <c r="Q187" s="36"/>
      <c r="R187" s="37"/>
      <c r="S187" s="37"/>
      <c r="T187" s="38"/>
      <c r="U187" s="45"/>
      <c r="V187" s="45"/>
      <c r="W187" s="45"/>
      <c r="X187" s="45"/>
      <c r="Y187" s="45"/>
      <c r="Z187" s="45"/>
      <c r="AA187" s="45"/>
      <c r="AB187" s="45"/>
      <c r="AC187" s="45"/>
      <c r="AD187" s="39"/>
      <c r="AE187" s="40"/>
      <c r="AF187" s="38"/>
      <c r="AG187" s="38"/>
      <c r="AH187" s="41"/>
      <c r="AI187" s="42"/>
      <c r="AJ187" s="42"/>
      <c r="AK187" s="42"/>
      <c r="AL187" s="42"/>
      <c r="AM187" s="43"/>
      <c r="AN187" s="42"/>
      <c r="AO187" s="44"/>
      <c r="AQ187" s="4">
        <v>0.6</v>
      </c>
      <c r="AS187" s="4">
        <v>1152</v>
      </c>
      <c r="AU187" s="4">
        <v>691.2</v>
      </c>
      <c r="AV187" s="4">
        <f t="shared" si="7"/>
        <v>691.2</v>
      </c>
    </row>
    <row r="188" s="4" customFormat="1" customHeight="1" spans="1:48">
      <c r="A188" s="36">
        <v>183</v>
      </c>
      <c r="B188" s="36"/>
      <c r="C188" s="2"/>
      <c r="D188" s="2" t="s">
        <v>582</v>
      </c>
      <c r="E188" s="2" t="s">
        <v>410</v>
      </c>
      <c r="F188" s="2" t="s">
        <v>583</v>
      </c>
      <c r="G188" s="2"/>
      <c r="H188" s="36" t="s">
        <v>205</v>
      </c>
      <c r="I188" s="36">
        <v>1</v>
      </c>
      <c r="J188" s="36"/>
      <c r="K188" s="36"/>
      <c r="L188" s="36"/>
      <c r="M188" s="36"/>
      <c r="N188" s="36"/>
      <c r="O188" s="36"/>
      <c r="P188" s="36"/>
      <c r="Q188" s="36"/>
      <c r="R188" s="37"/>
      <c r="S188" s="37"/>
      <c r="T188" s="38"/>
      <c r="U188" s="45"/>
      <c r="V188" s="45"/>
      <c r="W188" s="45"/>
      <c r="X188" s="45"/>
      <c r="Y188" s="45"/>
      <c r="Z188" s="45"/>
      <c r="AA188" s="45"/>
      <c r="AB188" s="45"/>
      <c r="AC188" s="45"/>
      <c r="AD188" s="39"/>
      <c r="AE188" s="40"/>
      <c r="AF188" s="38"/>
      <c r="AG188" s="38"/>
      <c r="AH188" s="41"/>
      <c r="AI188" s="42"/>
      <c r="AJ188" s="42"/>
      <c r="AK188" s="42"/>
      <c r="AL188" s="42"/>
      <c r="AM188" s="43"/>
      <c r="AN188" s="42"/>
      <c r="AO188" s="44"/>
      <c r="AQ188" s="4">
        <v>0.6</v>
      </c>
      <c r="AR188" s="4">
        <v>36</v>
      </c>
      <c r="AS188" s="4">
        <v>500</v>
      </c>
      <c r="AU188" s="4">
        <v>300</v>
      </c>
      <c r="AV188" s="4">
        <f t="shared" si="7"/>
        <v>300</v>
      </c>
    </row>
    <row r="189" s="4" customFormat="1" customHeight="1" spans="1:48">
      <c r="A189" s="36">
        <v>184</v>
      </c>
      <c r="B189" s="36"/>
      <c r="C189" s="2"/>
      <c r="D189" s="2" t="s">
        <v>582</v>
      </c>
      <c r="E189" s="2" t="s">
        <v>410</v>
      </c>
      <c r="F189" s="2" t="s">
        <v>584</v>
      </c>
      <c r="G189" s="2"/>
      <c r="H189" s="36" t="s">
        <v>205</v>
      </c>
      <c r="I189" s="36">
        <v>1</v>
      </c>
      <c r="J189" s="36"/>
      <c r="K189" s="36"/>
      <c r="L189" s="36"/>
      <c r="M189" s="36"/>
      <c r="N189" s="36"/>
      <c r="O189" s="36"/>
      <c r="P189" s="36"/>
      <c r="Q189" s="36"/>
      <c r="R189" s="37"/>
      <c r="S189" s="37"/>
      <c r="T189" s="38"/>
      <c r="U189" s="45"/>
      <c r="V189" s="45"/>
      <c r="W189" s="45"/>
      <c r="X189" s="45"/>
      <c r="Y189" s="45"/>
      <c r="Z189" s="45"/>
      <c r="AA189" s="45"/>
      <c r="AB189" s="45"/>
      <c r="AC189" s="45"/>
      <c r="AD189" s="39"/>
      <c r="AE189" s="40"/>
      <c r="AF189" s="38"/>
      <c r="AG189" s="38"/>
      <c r="AH189" s="41"/>
      <c r="AI189" s="42"/>
      <c r="AJ189" s="42"/>
      <c r="AK189" s="42"/>
      <c r="AL189" s="42"/>
      <c r="AM189" s="43"/>
      <c r="AN189" s="42"/>
      <c r="AO189" s="44"/>
      <c r="AQ189" s="4">
        <v>0.6</v>
      </c>
      <c r="AR189" s="4">
        <v>36</v>
      </c>
      <c r="AS189" s="4">
        <v>648</v>
      </c>
      <c r="AU189" s="4">
        <v>388.8</v>
      </c>
      <c r="AV189" s="4">
        <f t="shared" si="7"/>
        <v>388.8</v>
      </c>
    </row>
    <row r="190" s="4" customFormat="1" customHeight="1" spans="1:48">
      <c r="A190" s="36">
        <v>185</v>
      </c>
      <c r="B190" s="36"/>
      <c r="C190" s="2"/>
      <c r="D190" s="2" t="s">
        <v>585</v>
      </c>
      <c r="E190" s="2"/>
      <c r="F190" s="2" t="s">
        <v>586</v>
      </c>
      <c r="G190" s="2"/>
      <c r="H190" s="36" t="s">
        <v>205</v>
      </c>
      <c r="I190" s="36">
        <v>1</v>
      </c>
      <c r="J190" s="36"/>
      <c r="K190" s="36"/>
      <c r="L190" s="36"/>
      <c r="M190" s="36"/>
      <c r="N190" s="36"/>
      <c r="O190" s="36"/>
      <c r="P190" s="36"/>
      <c r="Q190" s="36"/>
      <c r="R190" s="37"/>
      <c r="S190" s="37"/>
      <c r="T190" s="38"/>
      <c r="U190" s="45"/>
      <c r="V190" s="45"/>
      <c r="W190" s="45"/>
      <c r="X190" s="45"/>
      <c r="Y190" s="45"/>
      <c r="Z190" s="45"/>
      <c r="AA190" s="45"/>
      <c r="AB190" s="45"/>
      <c r="AC190" s="45"/>
      <c r="AD190" s="39"/>
      <c r="AE190" s="40"/>
      <c r="AF190" s="38"/>
      <c r="AG190" s="38"/>
      <c r="AH190" s="41"/>
      <c r="AI190" s="42"/>
      <c r="AJ190" s="42"/>
      <c r="AK190" s="42"/>
      <c r="AL190" s="42"/>
      <c r="AM190" s="43"/>
      <c r="AN190" s="42"/>
      <c r="AO190" s="44"/>
      <c r="AQ190" s="4">
        <v>0.6</v>
      </c>
      <c r="AS190" s="4">
        <v>972</v>
      </c>
      <c r="AU190" s="4">
        <v>583.2</v>
      </c>
      <c r="AV190" s="4">
        <f t="shared" si="7"/>
        <v>583.2</v>
      </c>
    </row>
    <row r="191" s="4" customFormat="1" customHeight="1" spans="1:48">
      <c r="A191" s="36">
        <v>186</v>
      </c>
      <c r="B191" s="36"/>
      <c r="C191" s="2"/>
      <c r="D191" s="2" t="s">
        <v>587</v>
      </c>
      <c r="E191" s="2" t="s">
        <v>588</v>
      </c>
      <c r="F191" s="2" t="s">
        <v>589</v>
      </c>
      <c r="G191" s="2"/>
      <c r="H191" s="36" t="s">
        <v>205</v>
      </c>
      <c r="I191" s="36">
        <v>3</v>
      </c>
      <c r="J191" s="36"/>
      <c r="K191" s="36"/>
      <c r="L191" s="36"/>
      <c r="M191" s="36"/>
      <c r="N191" s="36"/>
      <c r="O191" s="36"/>
      <c r="P191" s="36"/>
      <c r="Q191" s="36"/>
      <c r="R191" s="37"/>
      <c r="S191" s="37"/>
      <c r="T191" s="38"/>
      <c r="U191" s="45"/>
      <c r="V191" s="45"/>
      <c r="W191" s="45"/>
      <c r="X191" s="45"/>
      <c r="Y191" s="45"/>
      <c r="Z191" s="45"/>
      <c r="AA191" s="45"/>
      <c r="AB191" s="45"/>
      <c r="AC191" s="45"/>
      <c r="AD191" s="39"/>
      <c r="AE191" s="40"/>
      <c r="AF191" s="38"/>
      <c r="AG191" s="38"/>
      <c r="AH191" s="41"/>
      <c r="AI191" s="42"/>
      <c r="AJ191" s="42"/>
      <c r="AK191" s="42"/>
      <c r="AL191" s="42"/>
      <c r="AM191" s="43"/>
      <c r="AN191" s="42"/>
      <c r="AO191" s="44"/>
      <c r="AQ191" s="4">
        <v>0.6</v>
      </c>
      <c r="AS191" s="4">
        <v>400</v>
      </c>
      <c r="AU191" s="4">
        <v>240</v>
      </c>
      <c r="AV191" s="4">
        <f t="shared" si="7"/>
        <v>80</v>
      </c>
    </row>
    <row r="192" s="4" customFormat="1" customHeight="1" spans="1:48">
      <c r="A192" s="36">
        <v>187</v>
      </c>
      <c r="B192" s="36"/>
      <c r="C192" s="2"/>
      <c r="D192" s="2" t="s">
        <v>587</v>
      </c>
      <c r="E192" s="2" t="s">
        <v>536</v>
      </c>
      <c r="F192" s="2" t="s">
        <v>590</v>
      </c>
      <c r="G192" s="2"/>
      <c r="H192" s="36" t="s">
        <v>205</v>
      </c>
      <c r="I192" s="36">
        <v>2</v>
      </c>
      <c r="J192" s="36"/>
      <c r="K192" s="36"/>
      <c r="L192" s="36"/>
      <c r="M192" s="36"/>
      <c r="N192" s="36"/>
      <c r="O192" s="36"/>
      <c r="P192" s="36"/>
      <c r="Q192" s="36"/>
      <c r="R192" s="37"/>
      <c r="S192" s="37"/>
      <c r="T192" s="38"/>
      <c r="U192" s="45"/>
      <c r="V192" s="45"/>
      <c r="W192" s="45"/>
      <c r="X192" s="45"/>
      <c r="Y192" s="45"/>
      <c r="Z192" s="45"/>
      <c r="AA192" s="45"/>
      <c r="AB192" s="45"/>
      <c r="AC192" s="45"/>
      <c r="AD192" s="39"/>
      <c r="AE192" s="40"/>
      <c r="AF192" s="38"/>
      <c r="AG192" s="38"/>
      <c r="AH192" s="41"/>
      <c r="AI192" s="42"/>
      <c r="AJ192" s="42"/>
      <c r="AK192" s="42"/>
      <c r="AL192" s="42"/>
      <c r="AM192" s="43"/>
      <c r="AN192" s="42"/>
      <c r="AO192" s="44"/>
      <c r="AQ192" s="4">
        <v>0.6</v>
      </c>
      <c r="AS192" s="4">
        <v>900</v>
      </c>
      <c r="AU192" s="4">
        <v>540</v>
      </c>
      <c r="AV192" s="4">
        <f t="shared" si="7"/>
        <v>270</v>
      </c>
    </row>
    <row r="193" s="4" customFormat="1" customHeight="1" spans="1:48">
      <c r="A193" s="36">
        <v>188</v>
      </c>
      <c r="B193" s="36"/>
      <c r="C193" s="2"/>
      <c r="D193" s="2" t="s">
        <v>591</v>
      </c>
      <c r="E193" s="2" t="s">
        <v>592</v>
      </c>
      <c r="F193" s="2" t="s">
        <v>593</v>
      </c>
      <c r="G193" s="2"/>
      <c r="H193" s="36" t="s">
        <v>205</v>
      </c>
      <c r="I193" s="36">
        <v>2</v>
      </c>
      <c r="J193" s="36"/>
      <c r="K193" s="36"/>
      <c r="L193" s="36"/>
      <c r="M193" s="36"/>
      <c r="N193" s="36"/>
      <c r="O193" s="36"/>
      <c r="P193" s="36"/>
      <c r="Q193" s="36"/>
      <c r="R193" s="37"/>
      <c r="S193" s="37"/>
      <c r="T193" s="38"/>
      <c r="U193" s="45"/>
      <c r="V193" s="45"/>
      <c r="W193" s="45"/>
      <c r="X193" s="45"/>
      <c r="Y193" s="45"/>
      <c r="Z193" s="45"/>
      <c r="AA193" s="45"/>
      <c r="AB193" s="45"/>
      <c r="AC193" s="45"/>
      <c r="AD193" s="39"/>
      <c r="AE193" s="40"/>
      <c r="AF193" s="38"/>
      <c r="AG193" s="38"/>
      <c r="AH193" s="41"/>
      <c r="AI193" s="42"/>
      <c r="AJ193" s="42"/>
      <c r="AK193" s="42"/>
      <c r="AL193" s="42"/>
      <c r="AM193" s="43"/>
      <c r="AN193" s="42"/>
      <c r="AO193" s="44"/>
      <c r="AQ193" s="4">
        <v>1.2</v>
      </c>
      <c r="AS193" s="4">
        <v>1600</v>
      </c>
      <c r="AU193" s="4">
        <v>1920</v>
      </c>
      <c r="AV193" s="4">
        <f t="shared" si="7"/>
        <v>960</v>
      </c>
    </row>
    <row r="194" s="4" customFormat="1" customHeight="1" spans="1:48">
      <c r="A194" s="36">
        <v>189</v>
      </c>
      <c r="B194" s="36"/>
      <c r="C194" s="2"/>
      <c r="D194" s="2" t="s">
        <v>594</v>
      </c>
      <c r="E194" s="2"/>
      <c r="F194" s="2" t="s">
        <v>595</v>
      </c>
      <c r="G194" s="2"/>
      <c r="H194" s="36" t="s">
        <v>205</v>
      </c>
      <c r="I194" s="36">
        <v>1</v>
      </c>
      <c r="J194" s="36"/>
      <c r="K194" s="36"/>
      <c r="L194" s="36"/>
      <c r="M194" s="36"/>
      <c r="N194" s="36"/>
      <c r="O194" s="36"/>
      <c r="P194" s="36"/>
      <c r="Q194" s="36"/>
      <c r="R194" s="37"/>
      <c r="S194" s="37"/>
      <c r="T194" s="38"/>
      <c r="U194" s="45"/>
      <c r="V194" s="45"/>
      <c r="W194" s="45"/>
      <c r="X194" s="45"/>
      <c r="Y194" s="45"/>
      <c r="Z194" s="45"/>
      <c r="AA194" s="45"/>
      <c r="AB194" s="45"/>
      <c r="AC194" s="45"/>
      <c r="AD194" s="39"/>
      <c r="AE194" s="40"/>
      <c r="AF194" s="38"/>
      <c r="AG194" s="38"/>
      <c r="AH194" s="41"/>
      <c r="AI194" s="42"/>
      <c r="AJ194" s="42"/>
      <c r="AK194" s="42"/>
      <c r="AL194" s="42"/>
      <c r="AM194" s="43"/>
      <c r="AN194" s="42"/>
      <c r="AO194" s="44"/>
      <c r="AQ194" s="4">
        <v>0.8</v>
      </c>
      <c r="AS194" s="4">
        <v>768</v>
      </c>
      <c r="AU194" s="4">
        <v>614.4</v>
      </c>
      <c r="AV194" s="4">
        <f t="shared" si="7"/>
        <v>614.4</v>
      </c>
    </row>
    <row r="195" s="4" customFormat="1" customHeight="1" spans="1:48">
      <c r="A195" s="36">
        <v>190</v>
      </c>
      <c r="B195" s="36"/>
      <c r="C195" s="2"/>
      <c r="D195" s="2" t="s">
        <v>594</v>
      </c>
      <c r="E195" s="2"/>
      <c r="F195" s="2" t="s">
        <v>595</v>
      </c>
      <c r="G195" s="2"/>
      <c r="H195" s="36" t="s">
        <v>205</v>
      </c>
      <c r="I195" s="36">
        <v>2</v>
      </c>
      <c r="J195" s="36"/>
      <c r="K195" s="36"/>
      <c r="L195" s="36"/>
      <c r="M195" s="36"/>
      <c r="N195" s="36"/>
      <c r="O195" s="36"/>
      <c r="P195" s="36"/>
      <c r="Q195" s="36"/>
      <c r="R195" s="37"/>
      <c r="S195" s="37"/>
      <c r="T195" s="38"/>
      <c r="U195" s="45"/>
      <c r="V195" s="45"/>
      <c r="W195" s="45"/>
      <c r="X195" s="45"/>
      <c r="Y195" s="45"/>
      <c r="Z195" s="45"/>
      <c r="AA195" s="45"/>
      <c r="AB195" s="45"/>
      <c r="AC195" s="45"/>
      <c r="AD195" s="39"/>
      <c r="AE195" s="40"/>
      <c r="AF195" s="38"/>
      <c r="AG195" s="38"/>
      <c r="AH195" s="41"/>
      <c r="AI195" s="42"/>
      <c r="AJ195" s="42"/>
      <c r="AK195" s="42"/>
      <c r="AL195" s="42"/>
      <c r="AM195" s="43"/>
      <c r="AN195" s="42"/>
      <c r="AQ195" s="4">
        <v>0.8</v>
      </c>
      <c r="AS195" s="4">
        <v>810</v>
      </c>
      <c r="AU195" s="4">
        <v>648</v>
      </c>
      <c r="AV195" s="4">
        <f t="shared" si="7"/>
        <v>324</v>
      </c>
    </row>
    <row r="196" s="4" customFormat="1" customHeight="1" spans="1:48">
      <c r="A196" s="36">
        <v>191</v>
      </c>
      <c r="B196" s="36"/>
      <c r="C196" s="2"/>
      <c r="D196" s="2" t="s">
        <v>397</v>
      </c>
      <c r="E196" s="2" t="s">
        <v>596</v>
      </c>
      <c r="F196" s="2" t="s">
        <v>597</v>
      </c>
      <c r="G196" s="2"/>
      <c r="H196" s="36" t="s">
        <v>205</v>
      </c>
      <c r="I196" s="36">
        <v>1</v>
      </c>
      <c r="J196" s="36"/>
      <c r="K196" s="36"/>
      <c r="L196" s="36"/>
      <c r="M196" s="36"/>
      <c r="N196" s="36"/>
      <c r="O196" s="36"/>
      <c r="P196" s="36"/>
      <c r="Q196" s="36"/>
      <c r="R196" s="37"/>
      <c r="S196" s="37"/>
      <c r="T196" s="38"/>
      <c r="U196" s="45"/>
      <c r="V196" s="45"/>
      <c r="W196" s="45"/>
      <c r="X196" s="45"/>
      <c r="Y196" s="45"/>
      <c r="Z196" s="45"/>
      <c r="AA196" s="45"/>
      <c r="AB196" s="45"/>
      <c r="AC196" s="45"/>
      <c r="AD196" s="39"/>
      <c r="AE196" s="40"/>
      <c r="AF196" s="38"/>
      <c r="AG196" s="38"/>
      <c r="AH196" s="41"/>
      <c r="AI196" s="42"/>
      <c r="AJ196" s="42"/>
      <c r="AK196" s="42"/>
      <c r="AL196" s="42"/>
      <c r="AM196" s="43"/>
      <c r="AN196" s="42"/>
      <c r="AQ196" s="4">
        <v>14</v>
      </c>
      <c r="AS196" s="4">
        <v>1188</v>
      </c>
      <c r="AU196" s="4">
        <v>16632</v>
      </c>
      <c r="AV196" s="4">
        <f t="shared" si="7"/>
        <v>16632</v>
      </c>
    </row>
    <row r="197" s="4" customFormat="1" customHeight="1" spans="1:48">
      <c r="A197" s="36">
        <v>192</v>
      </c>
      <c r="B197" s="36"/>
      <c r="C197" s="2"/>
      <c r="D197" s="2" t="s">
        <v>397</v>
      </c>
      <c r="E197" s="2" t="s">
        <v>596</v>
      </c>
      <c r="F197" s="2" t="s">
        <v>598</v>
      </c>
      <c r="G197" s="2"/>
      <c r="H197" s="36" t="s">
        <v>205</v>
      </c>
      <c r="I197" s="36">
        <v>2</v>
      </c>
      <c r="J197" s="36"/>
      <c r="K197" s="36"/>
      <c r="L197" s="36"/>
      <c r="M197" s="36"/>
      <c r="N197" s="36"/>
      <c r="O197" s="36"/>
      <c r="P197" s="36"/>
      <c r="Q197" s="36"/>
      <c r="R197" s="37"/>
      <c r="S197" s="37"/>
      <c r="T197" s="38"/>
      <c r="U197" s="45"/>
      <c r="V197" s="45"/>
      <c r="W197" s="45"/>
      <c r="X197" s="45"/>
      <c r="Y197" s="45"/>
      <c r="Z197" s="45"/>
      <c r="AA197" s="45"/>
      <c r="AB197" s="45"/>
      <c r="AC197" s="45"/>
      <c r="AD197" s="39"/>
      <c r="AE197" s="40"/>
      <c r="AF197" s="38"/>
      <c r="AG197" s="38"/>
      <c r="AH197" s="41"/>
      <c r="AI197" s="42"/>
      <c r="AJ197" s="42"/>
      <c r="AK197" s="42"/>
      <c r="AL197" s="42"/>
      <c r="AM197" s="43"/>
      <c r="AN197" s="42"/>
      <c r="AQ197" s="4">
        <v>14</v>
      </c>
      <c r="AS197" s="4">
        <v>1080</v>
      </c>
      <c r="AU197" s="4">
        <v>15120</v>
      </c>
      <c r="AV197" s="4">
        <f t="shared" si="7"/>
        <v>7560</v>
      </c>
    </row>
    <row r="198" s="4" customFormat="1" customHeight="1" spans="1:48">
      <c r="A198" s="36">
        <v>193</v>
      </c>
      <c r="B198" s="36"/>
      <c r="C198" s="2"/>
      <c r="D198" s="2" t="s">
        <v>397</v>
      </c>
      <c r="E198" s="2" t="s">
        <v>596</v>
      </c>
      <c r="F198" s="2" t="s">
        <v>599</v>
      </c>
      <c r="G198" s="2"/>
      <c r="H198" s="36" t="s">
        <v>205</v>
      </c>
      <c r="I198" s="36">
        <v>1</v>
      </c>
      <c r="J198" s="36"/>
      <c r="K198" s="36"/>
      <c r="L198" s="36"/>
      <c r="M198" s="36"/>
      <c r="N198" s="36"/>
      <c r="O198" s="36"/>
      <c r="P198" s="36"/>
      <c r="Q198" s="36"/>
      <c r="R198" s="37"/>
      <c r="S198" s="37"/>
      <c r="T198" s="38"/>
      <c r="U198" s="45"/>
      <c r="V198" s="45"/>
      <c r="W198" s="45"/>
      <c r="X198" s="45"/>
      <c r="Y198" s="45"/>
      <c r="Z198" s="45"/>
      <c r="AA198" s="45"/>
      <c r="AB198" s="45"/>
      <c r="AC198" s="45"/>
      <c r="AD198" s="39"/>
      <c r="AE198" s="40"/>
      <c r="AF198" s="38"/>
      <c r="AG198" s="38"/>
      <c r="AH198" s="41"/>
      <c r="AI198" s="42"/>
      <c r="AJ198" s="42"/>
      <c r="AK198" s="42"/>
      <c r="AL198" s="42"/>
      <c r="AM198" s="43"/>
      <c r="AN198" s="42"/>
      <c r="AQ198" s="4">
        <v>14</v>
      </c>
      <c r="AS198" s="4">
        <v>1080</v>
      </c>
      <c r="AU198" s="4">
        <v>15120</v>
      </c>
      <c r="AV198" s="4">
        <f t="shared" ref="AV198:AV261" si="8">AU198/I198</f>
        <v>15120</v>
      </c>
    </row>
    <row r="199" s="4" customFormat="1" customHeight="1" spans="1:48">
      <c r="A199" s="36">
        <v>194</v>
      </c>
      <c r="B199" s="36"/>
      <c r="C199" s="2"/>
      <c r="D199" s="2" t="s">
        <v>397</v>
      </c>
      <c r="E199" s="2" t="s">
        <v>596</v>
      </c>
      <c r="F199" s="2" t="s">
        <v>598</v>
      </c>
      <c r="G199" s="2"/>
      <c r="H199" s="36" t="s">
        <v>205</v>
      </c>
      <c r="I199" s="36">
        <v>2</v>
      </c>
      <c r="J199" s="36"/>
      <c r="K199" s="36"/>
      <c r="L199" s="36"/>
      <c r="M199" s="36"/>
      <c r="N199" s="36"/>
      <c r="O199" s="36"/>
      <c r="P199" s="36"/>
      <c r="Q199" s="36"/>
      <c r="R199" s="37"/>
      <c r="S199" s="37"/>
      <c r="T199" s="38"/>
      <c r="U199" s="45"/>
      <c r="V199" s="45"/>
      <c r="W199" s="45"/>
      <c r="X199" s="45"/>
      <c r="Y199" s="45"/>
      <c r="Z199" s="45"/>
      <c r="AA199" s="45"/>
      <c r="AB199" s="45"/>
      <c r="AC199" s="45"/>
      <c r="AD199" s="39"/>
      <c r="AE199" s="40"/>
      <c r="AF199" s="38"/>
      <c r="AG199" s="38"/>
      <c r="AH199" s="41"/>
      <c r="AI199" s="42"/>
      <c r="AJ199" s="42"/>
      <c r="AK199" s="42"/>
      <c r="AL199" s="42"/>
      <c r="AM199" s="43"/>
      <c r="AN199" s="42"/>
      <c r="AQ199" s="4">
        <v>14</v>
      </c>
      <c r="AS199" s="4">
        <v>1080</v>
      </c>
      <c r="AU199" s="4">
        <v>15120</v>
      </c>
      <c r="AV199" s="4">
        <f t="shared" si="8"/>
        <v>7560</v>
      </c>
    </row>
    <row r="200" s="4" customFormat="1" customHeight="1" spans="1:48">
      <c r="A200" s="36">
        <v>195</v>
      </c>
      <c r="B200" s="36"/>
      <c r="C200" s="2"/>
      <c r="D200" s="2" t="s">
        <v>600</v>
      </c>
      <c r="E200" s="2" t="s">
        <v>547</v>
      </c>
      <c r="F200" s="2" t="s">
        <v>601</v>
      </c>
      <c r="G200" s="2"/>
      <c r="H200" s="36" t="s">
        <v>205</v>
      </c>
      <c r="I200" s="36">
        <v>1</v>
      </c>
      <c r="J200" s="36"/>
      <c r="K200" s="36"/>
      <c r="L200" s="36"/>
      <c r="M200" s="36"/>
      <c r="N200" s="36"/>
      <c r="O200" s="36"/>
      <c r="P200" s="36"/>
      <c r="Q200" s="36"/>
      <c r="R200" s="37"/>
      <c r="S200" s="37"/>
      <c r="T200" s="38"/>
      <c r="U200" s="45"/>
      <c r="V200" s="45"/>
      <c r="W200" s="45"/>
      <c r="X200" s="45"/>
      <c r="Y200" s="45"/>
      <c r="Z200" s="45"/>
      <c r="AA200" s="45"/>
      <c r="AB200" s="45"/>
      <c r="AC200" s="45"/>
      <c r="AD200" s="39"/>
      <c r="AE200" s="40"/>
      <c r="AF200" s="38"/>
      <c r="AG200" s="38"/>
      <c r="AH200" s="41"/>
      <c r="AI200" s="42"/>
      <c r="AJ200" s="42"/>
      <c r="AK200" s="42"/>
      <c r="AL200" s="42"/>
      <c r="AM200" s="43"/>
      <c r="AN200" s="42"/>
      <c r="AQ200" s="4">
        <v>0.6</v>
      </c>
      <c r="AS200" s="4">
        <v>360</v>
      </c>
      <c r="AU200" s="4">
        <v>216</v>
      </c>
      <c r="AV200" s="4">
        <f t="shared" si="8"/>
        <v>216</v>
      </c>
    </row>
    <row r="201" s="4" customFormat="1" customHeight="1" spans="1:48">
      <c r="A201" s="36">
        <v>196</v>
      </c>
      <c r="B201" s="36"/>
      <c r="C201" s="2"/>
      <c r="D201" s="2" t="s">
        <v>283</v>
      </c>
      <c r="E201" s="2"/>
      <c r="F201" s="2" t="s">
        <v>602</v>
      </c>
      <c r="G201" s="2"/>
      <c r="H201" s="36" t="s">
        <v>205</v>
      </c>
      <c r="I201" s="36">
        <v>1</v>
      </c>
      <c r="J201" s="36"/>
      <c r="K201" s="36"/>
      <c r="L201" s="36"/>
      <c r="M201" s="36"/>
      <c r="N201" s="36"/>
      <c r="O201" s="36"/>
      <c r="P201" s="36"/>
      <c r="Q201" s="36"/>
      <c r="R201" s="37"/>
      <c r="S201" s="37"/>
      <c r="T201" s="38"/>
      <c r="U201" s="45"/>
      <c r="V201" s="45"/>
      <c r="W201" s="45"/>
      <c r="X201" s="45"/>
      <c r="Y201" s="45"/>
      <c r="Z201" s="45"/>
      <c r="AA201" s="45"/>
      <c r="AB201" s="45"/>
      <c r="AC201" s="45"/>
      <c r="AD201" s="39"/>
      <c r="AE201" s="40"/>
      <c r="AF201" s="38"/>
      <c r="AG201" s="38"/>
      <c r="AH201" s="41"/>
      <c r="AI201" s="42"/>
      <c r="AJ201" s="42"/>
      <c r="AK201" s="42"/>
      <c r="AL201" s="42"/>
      <c r="AM201" s="43"/>
      <c r="AN201" s="42"/>
      <c r="AQ201" s="4">
        <v>0.6</v>
      </c>
      <c r="AR201" s="4">
        <v>60</v>
      </c>
      <c r="AS201" s="4">
        <v>1200</v>
      </c>
      <c r="AU201" s="4">
        <v>720</v>
      </c>
      <c r="AV201" s="4">
        <f t="shared" si="8"/>
        <v>720</v>
      </c>
    </row>
    <row r="202" s="4" customFormat="1" customHeight="1" spans="1:48">
      <c r="A202" s="36">
        <v>197</v>
      </c>
      <c r="B202" s="36"/>
      <c r="C202" s="2"/>
      <c r="D202" s="2" t="s">
        <v>603</v>
      </c>
      <c r="E202" s="2" t="s">
        <v>547</v>
      </c>
      <c r="F202" s="2" t="s">
        <v>604</v>
      </c>
      <c r="G202" s="2"/>
      <c r="H202" s="36" t="s">
        <v>205</v>
      </c>
      <c r="I202" s="36">
        <v>1</v>
      </c>
      <c r="J202" s="36"/>
      <c r="K202" s="36"/>
      <c r="L202" s="36"/>
      <c r="M202" s="36"/>
      <c r="N202" s="36"/>
      <c r="O202" s="36"/>
      <c r="P202" s="36"/>
      <c r="Q202" s="36"/>
      <c r="R202" s="37"/>
      <c r="S202" s="37"/>
      <c r="T202" s="38"/>
      <c r="U202" s="45"/>
      <c r="V202" s="45"/>
      <c r="W202" s="45"/>
      <c r="X202" s="45"/>
      <c r="Y202" s="45"/>
      <c r="Z202" s="45"/>
      <c r="AA202" s="45"/>
      <c r="AB202" s="45"/>
      <c r="AC202" s="45"/>
      <c r="AD202" s="39"/>
      <c r="AE202" s="40"/>
      <c r="AF202" s="38"/>
      <c r="AG202" s="38"/>
      <c r="AH202" s="41"/>
      <c r="AI202" s="42"/>
      <c r="AJ202" s="42"/>
      <c r="AK202" s="42"/>
      <c r="AL202" s="42"/>
      <c r="AM202" s="43"/>
      <c r="AN202" s="42"/>
      <c r="AQ202" s="4">
        <v>0.6</v>
      </c>
      <c r="AS202" s="4">
        <v>360</v>
      </c>
      <c r="AU202" s="4">
        <v>216</v>
      </c>
      <c r="AV202" s="4">
        <f t="shared" si="8"/>
        <v>216</v>
      </c>
    </row>
    <row r="203" s="4" customFormat="1" customHeight="1" spans="1:48">
      <c r="A203" s="36">
        <v>198</v>
      </c>
      <c r="B203" s="36"/>
      <c r="C203" s="2"/>
      <c r="D203" s="2" t="s">
        <v>605</v>
      </c>
      <c r="E203" s="2" t="s">
        <v>606</v>
      </c>
      <c r="F203" s="2" t="s">
        <v>607</v>
      </c>
      <c r="G203" s="2"/>
      <c r="H203" s="36" t="s">
        <v>205</v>
      </c>
      <c r="I203" s="36">
        <v>1</v>
      </c>
      <c r="J203" s="36"/>
      <c r="K203" s="36"/>
      <c r="L203" s="36"/>
      <c r="M203" s="36"/>
      <c r="N203" s="36"/>
      <c r="O203" s="36"/>
      <c r="P203" s="36"/>
      <c r="Q203" s="36"/>
      <c r="R203" s="37"/>
      <c r="S203" s="37"/>
      <c r="T203" s="38"/>
      <c r="U203" s="45"/>
      <c r="V203" s="45"/>
      <c r="W203" s="45"/>
      <c r="X203" s="45"/>
      <c r="Y203" s="45"/>
      <c r="Z203" s="45"/>
      <c r="AA203" s="45"/>
      <c r="AB203" s="45"/>
      <c r="AC203" s="45"/>
      <c r="AD203" s="39"/>
      <c r="AE203" s="40"/>
      <c r="AF203" s="38"/>
      <c r="AG203" s="38"/>
      <c r="AH203" s="41"/>
      <c r="AI203" s="42"/>
      <c r="AJ203" s="42"/>
      <c r="AK203" s="42"/>
      <c r="AL203" s="42"/>
      <c r="AM203" s="43"/>
      <c r="AN203" s="42"/>
      <c r="AQ203" s="4">
        <v>2.5</v>
      </c>
      <c r="AS203" s="4">
        <v>12600</v>
      </c>
      <c r="AU203" s="4">
        <v>350</v>
      </c>
      <c r="AV203" s="4">
        <f t="shared" si="8"/>
        <v>350</v>
      </c>
    </row>
    <row r="204" s="4" customFormat="1" customHeight="1" spans="1:48">
      <c r="A204" s="36">
        <v>199</v>
      </c>
      <c r="B204" s="36"/>
      <c r="C204" s="2"/>
      <c r="D204" s="2" t="s">
        <v>608</v>
      </c>
      <c r="E204" s="2" t="s">
        <v>541</v>
      </c>
      <c r="F204" s="2" t="s">
        <v>609</v>
      </c>
      <c r="G204" s="2"/>
      <c r="H204" s="36" t="s">
        <v>205</v>
      </c>
      <c r="I204" s="36">
        <v>1</v>
      </c>
      <c r="J204" s="36"/>
      <c r="K204" s="36"/>
      <c r="L204" s="36"/>
      <c r="M204" s="36"/>
      <c r="N204" s="36"/>
      <c r="O204" s="36"/>
      <c r="P204" s="36"/>
      <c r="Q204" s="36"/>
      <c r="R204" s="37"/>
      <c r="S204" s="37"/>
      <c r="T204" s="38"/>
      <c r="U204" s="45"/>
      <c r="V204" s="45"/>
      <c r="W204" s="45"/>
      <c r="X204" s="45"/>
      <c r="Y204" s="45"/>
      <c r="Z204" s="45"/>
      <c r="AA204" s="45"/>
      <c r="AB204" s="45"/>
      <c r="AC204" s="45"/>
      <c r="AD204" s="39"/>
      <c r="AE204" s="40"/>
      <c r="AF204" s="38"/>
      <c r="AG204" s="38"/>
      <c r="AH204" s="41"/>
      <c r="AI204" s="42"/>
      <c r="AJ204" s="42"/>
      <c r="AK204" s="42"/>
      <c r="AL204" s="42"/>
      <c r="AM204" s="43"/>
      <c r="AN204" s="42"/>
      <c r="AQ204" s="4">
        <v>0.6</v>
      </c>
      <c r="AS204" s="4">
        <v>360</v>
      </c>
      <c r="AU204" s="4">
        <v>216</v>
      </c>
      <c r="AV204" s="4">
        <f t="shared" si="8"/>
        <v>216</v>
      </c>
    </row>
    <row r="205" s="4" customFormat="1" customHeight="1" spans="1:48">
      <c r="A205" s="36">
        <v>200</v>
      </c>
      <c r="B205" s="36"/>
      <c r="C205" s="2"/>
      <c r="D205" s="2" t="s">
        <v>610</v>
      </c>
      <c r="E205" s="2" t="s">
        <v>611</v>
      </c>
      <c r="F205" s="2" t="s">
        <v>612</v>
      </c>
      <c r="G205" s="2"/>
      <c r="H205" s="36" t="s">
        <v>205</v>
      </c>
      <c r="I205" s="36">
        <v>1</v>
      </c>
      <c r="J205" s="36"/>
      <c r="K205" s="36"/>
      <c r="L205" s="36"/>
      <c r="M205" s="36"/>
      <c r="N205" s="36"/>
      <c r="O205" s="36"/>
      <c r="P205" s="36"/>
      <c r="Q205" s="36"/>
      <c r="R205" s="37"/>
      <c r="S205" s="37"/>
      <c r="T205" s="38"/>
      <c r="U205" s="45"/>
      <c r="V205" s="45"/>
      <c r="W205" s="45"/>
      <c r="X205" s="45"/>
      <c r="Y205" s="45"/>
      <c r="Z205" s="45"/>
      <c r="AA205" s="45"/>
      <c r="AB205" s="45"/>
      <c r="AC205" s="45"/>
      <c r="AD205" s="39"/>
      <c r="AE205" s="40"/>
      <c r="AF205" s="38"/>
      <c r="AG205" s="38"/>
      <c r="AH205" s="41"/>
      <c r="AI205" s="42"/>
      <c r="AJ205" s="42"/>
      <c r="AK205" s="42"/>
      <c r="AL205" s="42"/>
      <c r="AM205" s="43"/>
      <c r="AN205" s="42"/>
      <c r="AQ205" s="4">
        <v>0.6</v>
      </c>
      <c r="AS205" s="4">
        <v>600</v>
      </c>
      <c r="AU205" s="4">
        <v>360</v>
      </c>
      <c r="AV205" s="4">
        <f t="shared" si="8"/>
        <v>360</v>
      </c>
    </row>
    <row r="206" s="4" customFormat="1" customHeight="1" spans="1:48">
      <c r="A206" s="36">
        <v>201</v>
      </c>
      <c r="B206" s="36"/>
      <c r="C206" s="2"/>
      <c r="D206" s="2" t="s">
        <v>613</v>
      </c>
      <c r="E206" s="2" t="s">
        <v>438</v>
      </c>
      <c r="F206" s="2" t="s">
        <v>614</v>
      </c>
      <c r="G206" s="2"/>
      <c r="H206" s="36" t="s">
        <v>205</v>
      </c>
      <c r="I206" s="36">
        <v>1</v>
      </c>
      <c r="J206" s="36"/>
      <c r="K206" s="36"/>
      <c r="L206" s="36"/>
      <c r="M206" s="36"/>
      <c r="N206" s="36"/>
      <c r="O206" s="36"/>
      <c r="P206" s="36"/>
      <c r="Q206" s="36"/>
      <c r="R206" s="37"/>
      <c r="S206" s="37"/>
      <c r="T206" s="38"/>
      <c r="U206" s="45"/>
      <c r="V206" s="45"/>
      <c r="W206" s="45"/>
      <c r="X206" s="45"/>
      <c r="Y206" s="45"/>
      <c r="Z206" s="45"/>
      <c r="AA206" s="45"/>
      <c r="AB206" s="45"/>
      <c r="AC206" s="45"/>
      <c r="AD206" s="39"/>
      <c r="AE206" s="40"/>
      <c r="AF206" s="38"/>
      <c r="AG206" s="38"/>
      <c r="AH206" s="41"/>
      <c r="AI206" s="42"/>
      <c r="AJ206" s="42"/>
      <c r="AK206" s="42"/>
      <c r="AL206" s="42"/>
      <c r="AM206" s="43"/>
      <c r="AN206" s="42"/>
      <c r="AQ206" s="4">
        <v>0.6</v>
      </c>
      <c r="AS206" s="4">
        <v>960</v>
      </c>
      <c r="AU206" s="4">
        <v>576</v>
      </c>
      <c r="AV206" s="4">
        <f t="shared" si="8"/>
        <v>576</v>
      </c>
    </row>
    <row r="207" s="4" customFormat="1" customHeight="1" spans="1:48">
      <c r="A207" s="36">
        <v>202</v>
      </c>
      <c r="B207" s="36"/>
      <c r="C207" s="2"/>
      <c r="D207" s="2" t="s">
        <v>615</v>
      </c>
      <c r="E207" s="2" t="s">
        <v>203</v>
      </c>
      <c r="F207" s="2" t="s">
        <v>616</v>
      </c>
      <c r="G207" s="2"/>
      <c r="H207" s="36" t="s">
        <v>205</v>
      </c>
      <c r="I207" s="36">
        <v>1</v>
      </c>
      <c r="J207" s="36"/>
      <c r="K207" s="36"/>
      <c r="L207" s="36"/>
      <c r="M207" s="36"/>
      <c r="N207" s="36"/>
      <c r="O207" s="36"/>
      <c r="P207" s="36"/>
      <c r="Q207" s="36"/>
      <c r="R207" s="37"/>
      <c r="S207" s="37"/>
      <c r="T207" s="38"/>
      <c r="U207" s="45"/>
      <c r="V207" s="45"/>
      <c r="W207" s="45"/>
      <c r="X207" s="45"/>
      <c r="Y207" s="45"/>
      <c r="Z207" s="45"/>
      <c r="AA207" s="45"/>
      <c r="AB207" s="45"/>
      <c r="AC207" s="45"/>
      <c r="AD207" s="39"/>
      <c r="AE207" s="40"/>
      <c r="AF207" s="38"/>
      <c r="AG207" s="38"/>
      <c r="AH207" s="41"/>
      <c r="AI207" s="42"/>
      <c r="AJ207" s="42"/>
      <c r="AK207" s="42"/>
      <c r="AL207" s="42"/>
      <c r="AM207" s="43"/>
      <c r="AN207" s="42"/>
      <c r="AQ207" s="4">
        <v>0.6</v>
      </c>
      <c r="AS207" s="4">
        <v>1200</v>
      </c>
      <c r="AU207" s="4">
        <v>720</v>
      </c>
      <c r="AV207" s="4">
        <f t="shared" si="8"/>
        <v>720</v>
      </c>
    </row>
    <row r="208" s="4" customFormat="1" customHeight="1" spans="1:48">
      <c r="A208" s="36">
        <v>203</v>
      </c>
      <c r="B208" s="36"/>
      <c r="C208" s="2"/>
      <c r="D208" s="2" t="s">
        <v>617</v>
      </c>
      <c r="E208" s="2" t="s">
        <v>618</v>
      </c>
      <c r="F208" s="2" t="s">
        <v>619</v>
      </c>
      <c r="G208" s="2"/>
      <c r="H208" s="36" t="s">
        <v>205</v>
      </c>
      <c r="I208" s="36">
        <v>2</v>
      </c>
      <c r="J208" s="36"/>
      <c r="K208" s="36"/>
      <c r="L208" s="36"/>
      <c r="M208" s="36"/>
      <c r="N208" s="36"/>
      <c r="O208" s="36"/>
      <c r="P208" s="36"/>
      <c r="Q208" s="36"/>
      <c r="R208" s="37"/>
      <c r="S208" s="37"/>
      <c r="T208" s="38"/>
      <c r="U208" s="45"/>
      <c r="V208" s="45"/>
      <c r="W208" s="45"/>
      <c r="X208" s="45"/>
      <c r="Y208" s="45"/>
      <c r="Z208" s="45"/>
      <c r="AA208" s="45"/>
      <c r="AB208" s="45"/>
      <c r="AC208" s="45"/>
      <c r="AD208" s="39"/>
      <c r="AE208" s="40"/>
      <c r="AF208" s="38"/>
      <c r="AG208" s="38"/>
      <c r="AH208" s="41"/>
      <c r="AI208" s="42"/>
      <c r="AJ208" s="42"/>
      <c r="AK208" s="42"/>
      <c r="AL208" s="42"/>
      <c r="AM208" s="43"/>
      <c r="AN208" s="42"/>
      <c r="AQ208" s="4">
        <v>0.6</v>
      </c>
      <c r="AS208" s="4">
        <v>400</v>
      </c>
      <c r="AU208" s="4">
        <v>240</v>
      </c>
      <c r="AV208" s="4">
        <f t="shared" si="8"/>
        <v>120</v>
      </c>
    </row>
    <row r="209" s="4" customFormat="1" customHeight="1" spans="1:48">
      <c r="A209" s="36">
        <v>204</v>
      </c>
      <c r="B209" s="36"/>
      <c r="C209" s="2"/>
      <c r="D209" s="2" t="s">
        <v>620</v>
      </c>
      <c r="E209" s="2" t="s">
        <v>621</v>
      </c>
      <c r="F209" s="2" t="s">
        <v>622</v>
      </c>
      <c r="G209" s="2"/>
      <c r="H209" s="36" t="s">
        <v>205</v>
      </c>
      <c r="I209" s="36">
        <v>1</v>
      </c>
      <c r="J209" s="36"/>
      <c r="K209" s="36"/>
      <c r="L209" s="36"/>
      <c r="M209" s="36"/>
      <c r="N209" s="36"/>
      <c r="O209" s="36"/>
      <c r="P209" s="36"/>
      <c r="Q209" s="36"/>
      <c r="R209" s="37"/>
      <c r="S209" s="37"/>
      <c r="T209" s="38"/>
      <c r="U209" s="45"/>
      <c r="V209" s="45"/>
      <c r="W209" s="45"/>
      <c r="X209" s="45"/>
      <c r="Y209" s="45"/>
      <c r="Z209" s="45"/>
      <c r="AA209" s="45"/>
      <c r="AB209" s="45"/>
      <c r="AC209" s="45"/>
      <c r="AD209" s="39"/>
      <c r="AE209" s="40"/>
      <c r="AF209" s="38"/>
      <c r="AG209" s="38"/>
      <c r="AH209" s="41"/>
      <c r="AI209" s="42"/>
      <c r="AJ209" s="42"/>
      <c r="AK209" s="42"/>
      <c r="AL209" s="42"/>
      <c r="AM209" s="43"/>
      <c r="AN209" s="42"/>
      <c r="AQ209" s="4">
        <v>0.6</v>
      </c>
      <c r="AS209" s="4">
        <v>800</v>
      </c>
      <c r="AU209" s="4">
        <v>480</v>
      </c>
      <c r="AV209" s="4">
        <f t="shared" si="8"/>
        <v>480</v>
      </c>
    </row>
    <row r="210" s="4" customFormat="1" customHeight="1" spans="1:48">
      <c r="A210" s="36">
        <v>205</v>
      </c>
      <c r="B210" s="36"/>
      <c r="C210" s="2"/>
      <c r="D210" s="2" t="s">
        <v>623</v>
      </c>
      <c r="E210" s="2"/>
      <c r="F210" s="2" t="s">
        <v>624</v>
      </c>
      <c r="G210" s="2"/>
      <c r="H210" s="36" t="s">
        <v>205</v>
      </c>
      <c r="I210" s="36">
        <v>3</v>
      </c>
      <c r="J210" s="36"/>
      <c r="K210" s="36"/>
      <c r="L210" s="36"/>
      <c r="M210" s="36"/>
      <c r="N210" s="36"/>
      <c r="O210" s="36"/>
      <c r="P210" s="36"/>
      <c r="Q210" s="36"/>
      <c r="R210" s="37"/>
      <c r="S210" s="37"/>
      <c r="T210" s="38"/>
      <c r="U210" s="45"/>
      <c r="V210" s="45"/>
      <c r="W210" s="45"/>
      <c r="X210" s="45"/>
      <c r="Y210" s="45"/>
      <c r="Z210" s="45"/>
      <c r="AA210" s="45"/>
      <c r="AB210" s="45"/>
      <c r="AC210" s="45"/>
      <c r="AD210" s="39"/>
      <c r="AE210" s="40"/>
      <c r="AF210" s="38"/>
      <c r="AG210" s="38"/>
      <c r="AH210" s="41"/>
      <c r="AI210" s="42"/>
      <c r="AJ210" s="42"/>
      <c r="AK210" s="42"/>
      <c r="AL210" s="42"/>
      <c r="AM210" s="43"/>
      <c r="AN210" s="42"/>
      <c r="AQ210" s="4">
        <v>0.6</v>
      </c>
      <c r="AR210" s="4">
        <v>1000</v>
      </c>
      <c r="AS210" s="4">
        <v>885.6</v>
      </c>
      <c r="AU210" s="4">
        <v>531.36</v>
      </c>
      <c r="AV210" s="4">
        <f t="shared" si="8"/>
        <v>177.12</v>
      </c>
    </row>
    <row r="211" s="4" customFormat="1" customHeight="1" spans="1:48">
      <c r="A211" s="36">
        <v>206</v>
      </c>
      <c r="B211" s="36"/>
      <c r="C211" s="2"/>
      <c r="D211" s="2" t="s">
        <v>625</v>
      </c>
      <c r="E211" s="2" t="s">
        <v>626</v>
      </c>
      <c r="F211" s="2"/>
      <c r="G211" s="2"/>
      <c r="H211" s="36" t="s">
        <v>205</v>
      </c>
      <c r="I211" s="36">
        <v>4</v>
      </c>
      <c r="J211" s="36"/>
      <c r="K211" s="36"/>
      <c r="L211" s="36"/>
      <c r="M211" s="36"/>
      <c r="N211" s="36"/>
      <c r="O211" s="36"/>
      <c r="P211" s="36"/>
      <c r="Q211" s="36"/>
      <c r="R211" s="37"/>
      <c r="S211" s="37"/>
      <c r="T211" s="38"/>
      <c r="U211" s="45"/>
      <c r="V211" s="45"/>
      <c r="W211" s="45"/>
      <c r="X211" s="45"/>
      <c r="Y211" s="45"/>
      <c r="Z211" s="45"/>
      <c r="AA211" s="45"/>
      <c r="AB211" s="45"/>
      <c r="AC211" s="45"/>
      <c r="AD211" s="39"/>
      <c r="AE211" s="40"/>
      <c r="AF211" s="38"/>
      <c r="AG211" s="38"/>
      <c r="AH211" s="41"/>
      <c r="AI211" s="42"/>
      <c r="AJ211" s="42"/>
      <c r="AK211" s="42"/>
      <c r="AL211" s="42"/>
      <c r="AM211" s="43"/>
      <c r="AN211" s="42"/>
      <c r="AO211" s="44"/>
      <c r="AU211" s="4">
        <v>198</v>
      </c>
      <c r="AV211" s="4">
        <f t="shared" si="8"/>
        <v>49.5</v>
      </c>
    </row>
    <row r="212" s="4" customFormat="1" customHeight="1" spans="1:48">
      <c r="A212" s="36">
        <v>207</v>
      </c>
      <c r="B212" s="36"/>
      <c r="C212" s="2"/>
      <c r="D212" s="2" t="s">
        <v>627</v>
      </c>
      <c r="E212" s="2" t="s">
        <v>321</v>
      </c>
      <c r="F212" s="2" t="s">
        <v>628</v>
      </c>
      <c r="G212" s="2"/>
      <c r="H212" s="36" t="s">
        <v>205</v>
      </c>
      <c r="I212" s="36">
        <v>1</v>
      </c>
      <c r="J212" s="36"/>
      <c r="K212" s="36"/>
      <c r="L212" s="36"/>
      <c r="M212" s="36"/>
      <c r="N212" s="36"/>
      <c r="O212" s="36"/>
      <c r="P212" s="36"/>
      <c r="Q212" s="36"/>
      <c r="R212" s="37"/>
      <c r="S212" s="37"/>
      <c r="T212" s="38"/>
      <c r="U212" s="45"/>
      <c r="V212" s="45"/>
      <c r="W212" s="45"/>
      <c r="X212" s="45"/>
      <c r="Y212" s="45"/>
      <c r="Z212" s="45"/>
      <c r="AA212" s="45"/>
      <c r="AB212" s="45"/>
      <c r="AC212" s="45"/>
      <c r="AD212" s="39"/>
      <c r="AE212" s="40"/>
      <c r="AF212" s="38"/>
      <c r="AG212" s="38"/>
      <c r="AH212" s="41"/>
      <c r="AI212" s="42"/>
      <c r="AJ212" s="42"/>
      <c r="AK212" s="42"/>
      <c r="AL212" s="42"/>
      <c r="AM212" s="43"/>
      <c r="AN212" s="42"/>
      <c r="AO212" s="44"/>
      <c r="AQ212" s="4">
        <v>0.6</v>
      </c>
      <c r="AS212" s="4">
        <v>768</v>
      </c>
      <c r="AU212" s="4">
        <v>460.8</v>
      </c>
      <c r="AV212" s="4">
        <f t="shared" si="8"/>
        <v>460.8</v>
      </c>
    </row>
    <row r="213" s="4" customFormat="1" customHeight="1" spans="1:48">
      <c r="A213" s="36">
        <v>208</v>
      </c>
      <c r="B213" s="36"/>
      <c r="C213" s="2"/>
      <c r="D213" s="2" t="s">
        <v>629</v>
      </c>
      <c r="E213" s="2" t="s">
        <v>402</v>
      </c>
      <c r="F213" s="2" t="s">
        <v>630</v>
      </c>
      <c r="G213" s="2"/>
      <c r="H213" s="36" t="s">
        <v>205</v>
      </c>
      <c r="I213" s="36">
        <v>4</v>
      </c>
      <c r="J213" s="36"/>
      <c r="K213" s="36"/>
      <c r="L213" s="36"/>
      <c r="M213" s="36"/>
      <c r="N213" s="36"/>
      <c r="O213" s="36"/>
      <c r="P213" s="36"/>
      <c r="Q213" s="36"/>
      <c r="R213" s="37"/>
      <c r="S213" s="37"/>
      <c r="T213" s="38"/>
      <c r="U213" s="45"/>
      <c r="V213" s="45"/>
      <c r="W213" s="45"/>
      <c r="X213" s="45"/>
      <c r="Y213" s="45"/>
      <c r="Z213" s="45"/>
      <c r="AA213" s="45"/>
      <c r="AB213" s="45"/>
      <c r="AC213" s="45"/>
      <c r="AD213" s="39"/>
      <c r="AE213" s="40"/>
      <c r="AF213" s="38"/>
      <c r="AG213" s="38"/>
      <c r="AH213" s="41"/>
      <c r="AI213" s="42"/>
      <c r="AJ213" s="42"/>
      <c r="AK213" s="42"/>
      <c r="AL213" s="42"/>
      <c r="AM213" s="43"/>
      <c r="AN213" s="42"/>
      <c r="AO213" s="44"/>
      <c r="AQ213" s="4">
        <v>0.6</v>
      </c>
      <c r="AS213" s="4">
        <v>1000</v>
      </c>
      <c r="AU213" s="4">
        <v>600</v>
      </c>
      <c r="AV213" s="4">
        <f t="shared" si="8"/>
        <v>150</v>
      </c>
    </row>
    <row r="214" s="4" customFormat="1" customHeight="1" spans="1:48">
      <c r="A214" s="36">
        <v>209</v>
      </c>
      <c r="B214" s="36"/>
      <c r="C214" s="2"/>
      <c r="D214" s="2" t="s">
        <v>631</v>
      </c>
      <c r="E214" s="2" t="s">
        <v>632</v>
      </c>
      <c r="F214" s="2" t="s">
        <v>633</v>
      </c>
      <c r="G214" s="2"/>
      <c r="H214" s="36" t="s">
        <v>205</v>
      </c>
      <c r="I214" s="36">
        <v>2</v>
      </c>
      <c r="J214" s="36"/>
      <c r="K214" s="36"/>
      <c r="L214" s="36"/>
      <c r="M214" s="36"/>
      <c r="N214" s="36"/>
      <c r="O214" s="36"/>
      <c r="P214" s="36"/>
      <c r="Q214" s="36"/>
      <c r="R214" s="37"/>
      <c r="S214" s="37"/>
      <c r="T214" s="38"/>
      <c r="U214" s="45"/>
      <c r="V214" s="45"/>
      <c r="W214" s="45"/>
      <c r="X214" s="45"/>
      <c r="Y214" s="45"/>
      <c r="Z214" s="45"/>
      <c r="AA214" s="45"/>
      <c r="AB214" s="45"/>
      <c r="AC214" s="45"/>
      <c r="AD214" s="39"/>
      <c r="AE214" s="40"/>
      <c r="AF214" s="38"/>
      <c r="AG214" s="38"/>
      <c r="AH214" s="41"/>
      <c r="AI214" s="42"/>
      <c r="AJ214" s="42"/>
      <c r="AK214" s="42"/>
      <c r="AL214" s="42"/>
      <c r="AM214" s="43"/>
      <c r="AN214" s="42"/>
      <c r="AO214" s="44"/>
      <c r="AQ214" s="4">
        <v>0.6</v>
      </c>
      <c r="AS214" s="4">
        <v>1200</v>
      </c>
      <c r="AU214" s="4">
        <v>720</v>
      </c>
      <c r="AV214" s="4">
        <f t="shared" si="8"/>
        <v>360</v>
      </c>
    </row>
    <row r="215" s="4" customFormat="1" customHeight="1" spans="1:48">
      <c r="A215" s="36">
        <v>210</v>
      </c>
      <c r="B215" s="36"/>
      <c r="C215" s="2"/>
      <c r="D215" s="2" t="s">
        <v>631</v>
      </c>
      <c r="E215" s="2" t="s">
        <v>507</v>
      </c>
      <c r="F215" s="2" t="s">
        <v>634</v>
      </c>
      <c r="G215" s="2"/>
      <c r="H215" s="36" t="s">
        <v>205</v>
      </c>
      <c r="I215" s="36">
        <v>1</v>
      </c>
      <c r="J215" s="36"/>
      <c r="K215" s="36"/>
      <c r="L215" s="36"/>
      <c r="M215" s="36"/>
      <c r="N215" s="36"/>
      <c r="O215" s="36"/>
      <c r="P215" s="36"/>
      <c r="Q215" s="36"/>
      <c r="R215" s="37"/>
      <c r="S215" s="37"/>
      <c r="T215" s="38"/>
      <c r="U215" s="45"/>
      <c r="V215" s="45"/>
      <c r="W215" s="45"/>
      <c r="X215" s="45"/>
      <c r="Y215" s="45"/>
      <c r="Z215" s="45"/>
      <c r="AA215" s="45"/>
      <c r="AB215" s="45"/>
      <c r="AC215" s="45"/>
      <c r="AD215" s="39"/>
      <c r="AE215" s="40"/>
      <c r="AF215" s="38"/>
      <c r="AG215" s="38"/>
      <c r="AH215" s="41"/>
      <c r="AI215" s="42"/>
      <c r="AJ215" s="42"/>
      <c r="AK215" s="42"/>
      <c r="AL215" s="42"/>
      <c r="AM215" s="43"/>
      <c r="AN215" s="42"/>
      <c r="AO215" s="44"/>
      <c r="AQ215" s="4">
        <v>0.6</v>
      </c>
      <c r="AS215" s="4">
        <v>1000</v>
      </c>
      <c r="AU215" s="4">
        <v>600</v>
      </c>
      <c r="AV215" s="4">
        <f t="shared" si="8"/>
        <v>600</v>
      </c>
    </row>
    <row r="216" s="4" customFormat="1" customHeight="1" spans="1:48">
      <c r="A216" s="36">
        <v>211</v>
      </c>
      <c r="B216" s="36"/>
      <c r="C216" s="2"/>
      <c r="D216" s="2" t="s">
        <v>631</v>
      </c>
      <c r="E216" s="2" t="s">
        <v>632</v>
      </c>
      <c r="F216" s="2" t="s">
        <v>635</v>
      </c>
      <c r="G216" s="2"/>
      <c r="H216" s="36" t="s">
        <v>205</v>
      </c>
      <c r="I216" s="36">
        <v>1</v>
      </c>
      <c r="J216" s="36"/>
      <c r="K216" s="36"/>
      <c r="L216" s="36"/>
      <c r="M216" s="36"/>
      <c r="N216" s="36"/>
      <c r="O216" s="36"/>
      <c r="P216" s="36"/>
      <c r="Q216" s="36"/>
      <c r="R216" s="37"/>
      <c r="S216" s="37"/>
      <c r="T216" s="38"/>
      <c r="U216" s="45"/>
      <c r="V216" s="45"/>
      <c r="W216" s="45"/>
      <c r="X216" s="45"/>
      <c r="Y216" s="45"/>
      <c r="Z216" s="45"/>
      <c r="AA216" s="45"/>
      <c r="AB216" s="45"/>
      <c r="AC216" s="45"/>
      <c r="AD216" s="39"/>
      <c r="AE216" s="40"/>
      <c r="AF216" s="38"/>
      <c r="AG216" s="38"/>
      <c r="AH216" s="41"/>
      <c r="AI216" s="42"/>
      <c r="AJ216" s="42"/>
      <c r="AK216" s="42"/>
      <c r="AL216" s="42"/>
      <c r="AM216" s="43"/>
      <c r="AN216" s="42"/>
      <c r="AO216" s="44"/>
      <c r="AQ216" s="4">
        <v>0.6</v>
      </c>
      <c r="AS216" s="4">
        <v>1200</v>
      </c>
      <c r="AU216" s="4">
        <v>720</v>
      </c>
      <c r="AV216" s="4">
        <f t="shared" si="8"/>
        <v>720</v>
      </c>
    </row>
    <row r="217" s="4" customFormat="1" customHeight="1" spans="1:48">
      <c r="A217" s="36">
        <v>212</v>
      </c>
      <c r="B217" s="36"/>
      <c r="C217" s="2"/>
      <c r="D217" s="2" t="s">
        <v>631</v>
      </c>
      <c r="E217" s="2" t="s">
        <v>531</v>
      </c>
      <c r="F217" s="2" t="s">
        <v>636</v>
      </c>
      <c r="G217" s="2"/>
      <c r="H217" s="36" t="s">
        <v>205</v>
      </c>
      <c r="I217" s="36">
        <v>1</v>
      </c>
      <c r="J217" s="36"/>
      <c r="K217" s="36"/>
      <c r="L217" s="36"/>
      <c r="M217" s="36"/>
      <c r="N217" s="36"/>
      <c r="O217" s="36"/>
      <c r="P217" s="36"/>
      <c r="Q217" s="36"/>
      <c r="R217" s="37"/>
      <c r="S217" s="37"/>
      <c r="T217" s="38"/>
      <c r="U217" s="45"/>
      <c r="V217" s="45"/>
      <c r="W217" s="45"/>
      <c r="X217" s="45"/>
      <c r="Y217" s="45"/>
      <c r="Z217" s="45"/>
      <c r="AA217" s="45"/>
      <c r="AB217" s="45"/>
      <c r="AC217" s="45"/>
      <c r="AD217" s="39"/>
      <c r="AE217" s="40"/>
      <c r="AF217" s="38"/>
      <c r="AG217" s="38"/>
      <c r="AH217" s="41"/>
      <c r="AI217" s="42"/>
      <c r="AJ217" s="42"/>
      <c r="AK217" s="42"/>
      <c r="AL217" s="42"/>
      <c r="AM217" s="43"/>
      <c r="AN217" s="42"/>
      <c r="AO217" s="44"/>
      <c r="AQ217" s="4">
        <v>0.6</v>
      </c>
      <c r="AS217" s="4">
        <v>800</v>
      </c>
      <c r="AU217" s="4">
        <v>480</v>
      </c>
      <c r="AV217" s="4">
        <f t="shared" si="8"/>
        <v>480</v>
      </c>
    </row>
    <row r="218" s="4" customFormat="1" customHeight="1" spans="1:48">
      <c r="A218" s="36">
        <v>213</v>
      </c>
      <c r="B218" s="36"/>
      <c r="C218" s="2"/>
      <c r="D218" s="2" t="s">
        <v>637</v>
      </c>
      <c r="E218" s="2" t="s">
        <v>321</v>
      </c>
      <c r="F218" s="2" t="s">
        <v>638</v>
      </c>
      <c r="G218" s="2"/>
      <c r="H218" s="36" t="s">
        <v>205</v>
      </c>
      <c r="I218" s="36">
        <v>1</v>
      </c>
      <c r="J218" s="36"/>
      <c r="K218" s="36"/>
      <c r="L218" s="36"/>
      <c r="M218" s="36"/>
      <c r="N218" s="36"/>
      <c r="O218" s="36"/>
      <c r="P218" s="36"/>
      <c r="Q218" s="36"/>
      <c r="R218" s="37"/>
      <c r="S218" s="37"/>
      <c r="T218" s="38"/>
      <c r="U218" s="45"/>
      <c r="V218" s="45"/>
      <c r="W218" s="45"/>
      <c r="X218" s="45"/>
      <c r="Y218" s="45"/>
      <c r="Z218" s="45"/>
      <c r="AA218" s="45"/>
      <c r="AB218" s="45"/>
      <c r="AC218" s="45"/>
      <c r="AD218" s="39"/>
      <c r="AE218" s="40"/>
      <c r="AF218" s="38"/>
      <c r="AG218" s="38"/>
      <c r="AH218" s="41"/>
      <c r="AI218" s="42"/>
      <c r="AJ218" s="42"/>
      <c r="AK218" s="42"/>
      <c r="AL218" s="42"/>
      <c r="AM218" s="43"/>
      <c r="AN218" s="42"/>
      <c r="AO218" s="44"/>
      <c r="AQ218" s="4">
        <v>0.6</v>
      </c>
      <c r="AS218" s="4">
        <v>768</v>
      </c>
      <c r="AU218" s="4">
        <v>460.8</v>
      </c>
      <c r="AV218" s="4">
        <f t="shared" si="8"/>
        <v>460.8</v>
      </c>
    </row>
    <row r="219" s="4" customFormat="1" customHeight="1" spans="1:48">
      <c r="A219" s="36">
        <v>214</v>
      </c>
      <c r="B219" s="36"/>
      <c r="C219" s="2"/>
      <c r="D219" s="2" t="s">
        <v>639</v>
      </c>
      <c r="E219" s="2"/>
      <c r="F219" s="2" t="s">
        <v>640</v>
      </c>
      <c r="G219" s="2"/>
      <c r="H219" s="36" t="s">
        <v>205</v>
      </c>
      <c r="I219" s="36">
        <v>8</v>
      </c>
      <c r="J219" s="36"/>
      <c r="K219" s="36"/>
      <c r="L219" s="36"/>
      <c r="M219" s="36"/>
      <c r="N219" s="36"/>
      <c r="O219" s="36"/>
      <c r="P219" s="36"/>
      <c r="Q219" s="36"/>
      <c r="R219" s="37"/>
      <c r="S219" s="37"/>
      <c r="T219" s="38"/>
      <c r="U219" s="45"/>
      <c r="V219" s="45"/>
      <c r="W219" s="45"/>
      <c r="X219" s="45"/>
      <c r="Y219" s="45"/>
      <c r="Z219" s="45"/>
      <c r="AA219" s="45"/>
      <c r="AB219" s="45"/>
      <c r="AC219" s="45"/>
      <c r="AD219" s="39"/>
      <c r="AE219" s="40"/>
      <c r="AF219" s="38"/>
      <c r="AG219" s="38"/>
      <c r="AH219" s="41"/>
      <c r="AI219" s="42"/>
      <c r="AJ219" s="42"/>
      <c r="AK219" s="42"/>
      <c r="AL219" s="42"/>
      <c r="AM219" s="43"/>
      <c r="AN219" s="42"/>
      <c r="AO219" s="44"/>
      <c r="AQ219" s="4">
        <v>0.6</v>
      </c>
      <c r="AR219" s="4">
        <v>36</v>
      </c>
      <c r="AS219" s="4">
        <v>648</v>
      </c>
      <c r="AU219" s="4">
        <v>388.8</v>
      </c>
      <c r="AV219" s="4">
        <f t="shared" si="8"/>
        <v>48.6</v>
      </c>
    </row>
    <row r="220" s="4" customFormat="1" customHeight="1" spans="1:48">
      <c r="A220" s="36">
        <v>215</v>
      </c>
      <c r="B220" s="36"/>
      <c r="C220" s="2"/>
      <c r="D220" s="2" t="s">
        <v>641</v>
      </c>
      <c r="E220" s="2"/>
      <c r="F220" s="2" t="s">
        <v>642</v>
      </c>
      <c r="G220" s="2"/>
      <c r="H220" s="36" t="s">
        <v>205</v>
      </c>
      <c r="I220" s="36">
        <v>6</v>
      </c>
      <c r="J220" s="36"/>
      <c r="K220" s="36"/>
      <c r="L220" s="36"/>
      <c r="M220" s="36"/>
      <c r="N220" s="36"/>
      <c r="O220" s="36"/>
      <c r="P220" s="36"/>
      <c r="Q220" s="36"/>
      <c r="R220" s="37"/>
      <c r="S220" s="37"/>
      <c r="T220" s="38"/>
      <c r="U220" s="45"/>
      <c r="V220" s="45"/>
      <c r="W220" s="45"/>
      <c r="X220" s="45"/>
      <c r="Y220" s="45"/>
      <c r="Z220" s="45"/>
      <c r="AA220" s="45"/>
      <c r="AB220" s="45"/>
      <c r="AC220" s="45"/>
      <c r="AD220" s="39"/>
      <c r="AE220" s="40"/>
      <c r="AF220" s="38"/>
      <c r="AG220" s="38"/>
      <c r="AH220" s="41"/>
      <c r="AI220" s="42"/>
      <c r="AJ220" s="42"/>
      <c r="AK220" s="42"/>
      <c r="AL220" s="42"/>
      <c r="AM220" s="43"/>
      <c r="AN220" s="42"/>
      <c r="AQ220" s="4">
        <v>0.6</v>
      </c>
      <c r="AR220" s="4">
        <v>20</v>
      </c>
      <c r="AS220" s="4">
        <v>360</v>
      </c>
      <c r="AU220" s="4">
        <v>216</v>
      </c>
      <c r="AV220" s="4">
        <f t="shared" si="8"/>
        <v>36</v>
      </c>
    </row>
    <row r="221" s="4" customFormat="1" customHeight="1" spans="1:48">
      <c r="A221" s="36">
        <v>216</v>
      </c>
      <c r="B221" s="36"/>
      <c r="C221" s="2"/>
      <c r="D221" s="2" t="s">
        <v>643</v>
      </c>
      <c r="E221" s="2" t="s">
        <v>644</v>
      </c>
      <c r="F221" s="2" t="s">
        <v>645</v>
      </c>
      <c r="G221" s="2"/>
      <c r="H221" s="36" t="s">
        <v>205</v>
      </c>
      <c r="I221" s="36">
        <v>1</v>
      </c>
      <c r="J221" s="36"/>
      <c r="K221" s="36"/>
      <c r="L221" s="36"/>
      <c r="M221" s="36"/>
      <c r="N221" s="36"/>
      <c r="O221" s="36"/>
      <c r="P221" s="36"/>
      <c r="Q221" s="36"/>
      <c r="R221" s="37"/>
      <c r="S221" s="37"/>
      <c r="T221" s="38"/>
      <c r="U221" s="45"/>
      <c r="V221" s="45"/>
      <c r="W221" s="45"/>
      <c r="X221" s="45"/>
      <c r="Y221" s="45"/>
      <c r="Z221" s="45"/>
      <c r="AA221" s="45"/>
      <c r="AB221" s="45"/>
      <c r="AC221" s="45"/>
      <c r="AD221" s="39"/>
      <c r="AE221" s="40"/>
      <c r="AF221" s="38"/>
      <c r="AG221" s="38"/>
      <c r="AH221" s="41"/>
      <c r="AI221" s="42"/>
      <c r="AJ221" s="42"/>
      <c r="AK221" s="42"/>
      <c r="AL221" s="42"/>
      <c r="AM221" s="43"/>
      <c r="AN221" s="42"/>
      <c r="AQ221" s="4">
        <v>0.6</v>
      </c>
      <c r="AS221" s="4">
        <v>1600</v>
      </c>
      <c r="AU221" s="4">
        <v>960</v>
      </c>
      <c r="AV221" s="4">
        <f t="shared" si="8"/>
        <v>960</v>
      </c>
    </row>
    <row r="222" s="4" customFormat="1" customHeight="1" spans="1:48">
      <c r="A222" s="36">
        <v>217</v>
      </c>
      <c r="B222" s="36"/>
      <c r="C222" s="2"/>
      <c r="D222" s="2" t="s">
        <v>646</v>
      </c>
      <c r="E222" s="2" t="s">
        <v>647</v>
      </c>
      <c r="F222" s="2" t="s">
        <v>648</v>
      </c>
      <c r="G222" s="2"/>
      <c r="H222" s="36" t="s">
        <v>205</v>
      </c>
      <c r="I222" s="36">
        <v>1</v>
      </c>
      <c r="J222" s="36"/>
      <c r="K222" s="36"/>
      <c r="L222" s="36"/>
      <c r="M222" s="36"/>
      <c r="N222" s="36"/>
      <c r="O222" s="36"/>
      <c r="P222" s="36"/>
      <c r="Q222" s="36"/>
      <c r="R222" s="37"/>
      <c r="S222" s="37"/>
      <c r="T222" s="38"/>
      <c r="U222" s="45"/>
      <c r="V222" s="45"/>
      <c r="W222" s="45"/>
      <c r="X222" s="45"/>
      <c r="Y222" s="45"/>
      <c r="Z222" s="45"/>
      <c r="AA222" s="45"/>
      <c r="AB222" s="45"/>
      <c r="AC222" s="45"/>
      <c r="AD222" s="39"/>
      <c r="AE222" s="40"/>
      <c r="AF222" s="38"/>
      <c r="AG222" s="38"/>
      <c r="AH222" s="41"/>
      <c r="AI222" s="42"/>
      <c r="AJ222" s="42"/>
      <c r="AK222" s="42"/>
      <c r="AL222" s="42"/>
      <c r="AM222" s="43"/>
      <c r="AN222" s="42"/>
      <c r="AO222" s="44"/>
      <c r="AQ222" s="4">
        <v>0.6</v>
      </c>
      <c r="AS222" s="4">
        <v>600</v>
      </c>
      <c r="AU222" s="4">
        <v>360</v>
      </c>
      <c r="AV222" s="4">
        <f t="shared" si="8"/>
        <v>360</v>
      </c>
    </row>
    <row r="223" s="4" customFormat="1" customHeight="1" spans="1:48">
      <c r="A223" s="36">
        <v>218</v>
      </c>
      <c r="B223" s="36"/>
      <c r="C223" s="2"/>
      <c r="D223" s="2" t="s">
        <v>649</v>
      </c>
      <c r="E223" s="2" t="s">
        <v>650</v>
      </c>
      <c r="F223" s="2" t="s">
        <v>651</v>
      </c>
      <c r="G223" s="2"/>
      <c r="H223" s="36" t="s">
        <v>205</v>
      </c>
      <c r="I223" s="36">
        <v>2</v>
      </c>
      <c r="J223" s="36"/>
      <c r="K223" s="36"/>
      <c r="L223" s="36"/>
      <c r="M223" s="36"/>
      <c r="N223" s="36"/>
      <c r="O223" s="36"/>
      <c r="P223" s="36"/>
      <c r="Q223" s="36"/>
      <c r="R223" s="37"/>
      <c r="S223" s="37"/>
      <c r="T223" s="38"/>
      <c r="U223" s="45"/>
      <c r="V223" s="45"/>
      <c r="W223" s="45"/>
      <c r="X223" s="45"/>
      <c r="Y223" s="45"/>
      <c r="Z223" s="45"/>
      <c r="AA223" s="45"/>
      <c r="AB223" s="45"/>
      <c r="AC223" s="45"/>
      <c r="AD223" s="39"/>
      <c r="AE223" s="40"/>
      <c r="AF223" s="38"/>
      <c r="AG223" s="38"/>
      <c r="AH223" s="41"/>
      <c r="AI223" s="42"/>
      <c r="AJ223" s="42"/>
      <c r="AK223" s="42"/>
      <c r="AL223" s="42"/>
      <c r="AM223" s="43"/>
      <c r="AN223" s="42"/>
      <c r="AQ223" s="4">
        <v>0.6</v>
      </c>
      <c r="AS223" s="4">
        <v>1200</v>
      </c>
      <c r="AU223" s="4">
        <v>720</v>
      </c>
      <c r="AV223" s="4">
        <f t="shared" si="8"/>
        <v>360</v>
      </c>
    </row>
    <row r="224" s="4" customFormat="1" customHeight="1" spans="1:48">
      <c r="A224" s="36">
        <v>219</v>
      </c>
      <c r="B224" s="36"/>
      <c r="C224" s="2"/>
      <c r="D224" s="2" t="s">
        <v>652</v>
      </c>
      <c r="E224" s="2" t="s">
        <v>541</v>
      </c>
      <c r="F224" s="2" t="s">
        <v>653</v>
      </c>
      <c r="G224" s="2"/>
      <c r="H224" s="36" t="s">
        <v>205</v>
      </c>
      <c r="I224" s="36">
        <v>2</v>
      </c>
      <c r="J224" s="36"/>
      <c r="K224" s="36"/>
      <c r="L224" s="36"/>
      <c r="M224" s="36"/>
      <c r="N224" s="36"/>
      <c r="O224" s="36"/>
      <c r="P224" s="36"/>
      <c r="Q224" s="36"/>
      <c r="R224" s="37"/>
      <c r="S224" s="37"/>
      <c r="T224" s="38"/>
      <c r="U224" s="45"/>
      <c r="V224" s="45"/>
      <c r="W224" s="45"/>
      <c r="X224" s="45"/>
      <c r="Y224" s="45"/>
      <c r="Z224" s="45"/>
      <c r="AA224" s="45"/>
      <c r="AB224" s="45"/>
      <c r="AC224" s="45"/>
      <c r="AD224" s="39"/>
      <c r="AE224" s="40"/>
      <c r="AF224" s="38"/>
      <c r="AG224" s="38"/>
      <c r="AH224" s="41"/>
      <c r="AI224" s="42"/>
      <c r="AJ224" s="42"/>
      <c r="AK224" s="42"/>
      <c r="AL224" s="42"/>
      <c r="AM224" s="43"/>
      <c r="AN224" s="42"/>
      <c r="AQ224" s="4">
        <v>0.6</v>
      </c>
      <c r="AS224" s="4">
        <v>800</v>
      </c>
      <c r="AU224" s="4">
        <v>480</v>
      </c>
      <c r="AV224" s="4">
        <f t="shared" si="8"/>
        <v>240</v>
      </c>
    </row>
    <row r="225" s="4" customFormat="1" customHeight="1" spans="1:48">
      <c r="A225" s="36">
        <v>220</v>
      </c>
      <c r="B225" s="36"/>
      <c r="C225" s="2"/>
      <c r="D225" s="2" t="s">
        <v>654</v>
      </c>
      <c r="E225" s="2" t="s">
        <v>655</v>
      </c>
      <c r="F225" s="2" t="s">
        <v>656</v>
      </c>
      <c r="G225" s="2"/>
      <c r="H225" s="36" t="s">
        <v>205</v>
      </c>
      <c r="I225" s="36">
        <v>2</v>
      </c>
      <c r="J225" s="36"/>
      <c r="K225" s="36"/>
      <c r="L225" s="36"/>
      <c r="M225" s="36"/>
      <c r="N225" s="36"/>
      <c r="O225" s="36"/>
      <c r="P225" s="36"/>
      <c r="Q225" s="36"/>
      <c r="R225" s="37"/>
      <c r="S225" s="37"/>
      <c r="T225" s="38"/>
      <c r="U225" s="45"/>
      <c r="V225" s="45"/>
      <c r="W225" s="45"/>
      <c r="X225" s="45"/>
      <c r="Y225" s="45"/>
      <c r="Z225" s="45"/>
      <c r="AA225" s="45"/>
      <c r="AB225" s="45"/>
      <c r="AC225" s="45"/>
      <c r="AD225" s="39"/>
      <c r="AE225" s="40"/>
      <c r="AF225" s="38"/>
      <c r="AG225" s="38"/>
      <c r="AH225" s="41"/>
      <c r="AI225" s="42"/>
      <c r="AJ225" s="42"/>
      <c r="AK225" s="42"/>
      <c r="AL225" s="42"/>
      <c r="AM225" s="43"/>
      <c r="AN225" s="42"/>
      <c r="AQ225" s="4">
        <v>0.6</v>
      </c>
      <c r="AS225" s="4">
        <v>960</v>
      </c>
      <c r="AU225" s="4">
        <v>576</v>
      </c>
      <c r="AV225" s="4">
        <f t="shared" si="8"/>
        <v>288</v>
      </c>
    </row>
    <row r="226" s="4" customFormat="1" customHeight="1" spans="1:48">
      <c r="A226" s="36">
        <v>221</v>
      </c>
      <c r="B226" s="36"/>
      <c r="C226" s="2"/>
      <c r="D226" s="2" t="s">
        <v>392</v>
      </c>
      <c r="E226" s="2"/>
      <c r="F226" s="2" t="s">
        <v>657</v>
      </c>
      <c r="G226" s="2"/>
      <c r="H226" s="36" t="s">
        <v>205</v>
      </c>
      <c r="I226" s="36">
        <v>1</v>
      </c>
      <c r="J226" s="36"/>
      <c r="K226" s="36"/>
      <c r="L226" s="36"/>
      <c r="M226" s="36"/>
      <c r="N226" s="36"/>
      <c r="O226" s="36"/>
      <c r="P226" s="36"/>
      <c r="Q226" s="36"/>
      <c r="R226" s="37"/>
      <c r="S226" s="37"/>
      <c r="T226" s="38"/>
      <c r="U226" s="45"/>
      <c r="V226" s="45"/>
      <c r="W226" s="45"/>
      <c r="X226" s="45"/>
      <c r="Y226" s="45"/>
      <c r="Z226" s="45"/>
      <c r="AA226" s="45"/>
      <c r="AB226" s="45"/>
      <c r="AC226" s="45"/>
      <c r="AD226" s="39"/>
      <c r="AE226" s="40"/>
      <c r="AF226" s="38"/>
      <c r="AG226" s="38"/>
      <c r="AH226" s="41"/>
      <c r="AI226" s="42"/>
      <c r="AJ226" s="42"/>
      <c r="AK226" s="42"/>
      <c r="AL226" s="42"/>
      <c r="AM226" s="43"/>
      <c r="AN226" s="42"/>
      <c r="AQ226" s="4">
        <v>0.6</v>
      </c>
      <c r="AR226" s="4">
        <v>100</v>
      </c>
      <c r="AS226" s="4">
        <v>1200</v>
      </c>
      <c r="AU226" s="4">
        <v>720</v>
      </c>
      <c r="AV226" s="4">
        <f t="shared" si="8"/>
        <v>720</v>
      </c>
    </row>
    <row r="227" s="4" customFormat="1" customHeight="1" spans="1:48">
      <c r="A227" s="36">
        <v>222</v>
      </c>
      <c r="B227" s="36"/>
      <c r="C227" s="2"/>
      <c r="D227" s="1" t="s">
        <v>658</v>
      </c>
      <c r="E227" s="2" t="s">
        <v>659</v>
      </c>
      <c r="F227" s="2" t="s">
        <v>660</v>
      </c>
      <c r="G227" s="2"/>
      <c r="H227" s="36" t="s">
        <v>205</v>
      </c>
      <c r="I227" s="36">
        <v>1</v>
      </c>
      <c r="J227" s="36"/>
      <c r="K227" s="36"/>
      <c r="L227" s="36"/>
      <c r="M227" s="36"/>
      <c r="N227" s="36"/>
      <c r="O227" s="36"/>
      <c r="P227" s="36"/>
      <c r="Q227" s="36"/>
      <c r="R227" s="37"/>
      <c r="S227" s="37"/>
      <c r="T227" s="38"/>
      <c r="U227" s="45"/>
      <c r="V227" s="45"/>
      <c r="W227" s="45"/>
      <c r="X227" s="45"/>
      <c r="Y227" s="45"/>
      <c r="Z227" s="45"/>
      <c r="AA227" s="45"/>
      <c r="AB227" s="45"/>
      <c r="AC227" s="45"/>
      <c r="AD227" s="39"/>
      <c r="AE227" s="40"/>
      <c r="AF227" s="38"/>
      <c r="AG227" s="38"/>
      <c r="AH227" s="41"/>
      <c r="AI227" s="42"/>
      <c r="AJ227" s="42"/>
      <c r="AK227" s="42"/>
      <c r="AL227" s="42"/>
      <c r="AM227" s="43"/>
      <c r="AN227" s="42"/>
      <c r="AU227" s="4">
        <v>40</v>
      </c>
      <c r="AV227" s="4">
        <f t="shared" si="8"/>
        <v>40</v>
      </c>
    </row>
    <row r="228" s="4" customFormat="1" customHeight="1" spans="1:48">
      <c r="A228" s="36">
        <v>223</v>
      </c>
      <c r="B228" s="36"/>
      <c r="C228" s="2"/>
      <c r="D228" s="2" t="s">
        <v>661</v>
      </c>
      <c r="E228" s="2" t="s">
        <v>662</v>
      </c>
      <c r="F228" s="2"/>
      <c r="G228" s="2"/>
      <c r="H228" s="36" t="s">
        <v>205</v>
      </c>
      <c r="I228" s="36">
        <v>15</v>
      </c>
      <c r="J228" s="36"/>
      <c r="K228" s="36"/>
      <c r="L228" s="36"/>
      <c r="M228" s="36"/>
      <c r="N228" s="36"/>
      <c r="O228" s="36"/>
      <c r="P228" s="36"/>
      <c r="Q228" s="36"/>
      <c r="R228" s="37"/>
      <c r="S228" s="37"/>
      <c r="T228" s="38"/>
      <c r="U228" s="45"/>
      <c r="V228" s="45"/>
      <c r="W228" s="45"/>
      <c r="X228" s="45"/>
      <c r="Y228" s="45"/>
      <c r="Z228" s="45"/>
      <c r="AA228" s="45"/>
      <c r="AB228" s="45"/>
      <c r="AC228" s="45"/>
      <c r="AD228" s="39"/>
      <c r="AE228" s="40"/>
      <c r="AF228" s="38"/>
      <c r="AG228" s="38"/>
      <c r="AH228" s="41"/>
      <c r="AI228" s="42"/>
      <c r="AJ228" s="42"/>
      <c r="AK228" s="42"/>
      <c r="AL228" s="42"/>
      <c r="AM228" s="43"/>
      <c r="AN228" s="42"/>
      <c r="AQ228" s="4">
        <v>0.6</v>
      </c>
      <c r="AS228" s="4">
        <v>500</v>
      </c>
      <c r="AU228" s="4">
        <v>300</v>
      </c>
      <c r="AV228" s="4">
        <f t="shared" si="8"/>
        <v>20</v>
      </c>
    </row>
    <row r="229" s="4" customFormat="1" customHeight="1" spans="1:48">
      <c r="A229" s="36">
        <v>224</v>
      </c>
      <c r="B229" s="36"/>
      <c r="C229" s="2"/>
      <c r="D229" s="1" t="s">
        <v>663</v>
      </c>
      <c r="E229" s="2" t="s">
        <v>662</v>
      </c>
      <c r="F229" s="2"/>
      <c r="G229" s="2"/>
      <c r="H229" s="36" t="s">
        <v>205</v>
      </c>
      <c r="I229" s="36">
        <v>2</v>
      </c>
      <c r="J229" s="36"/>
      <c r="K229" s="36"/>
      <c r="L229" s="36"/>
      <c r="M229" s="36"/>
      <c r="N229" s="36"/>
      <c r="O229" s="36"/>
      <c r="P229" s="36"/>
      <c r="Q229" s="36"/>
      <c r="R229" s="37"/>
      <c r="S229" s="37"/>
      <c r="T229" s="38"/>
      <c r="U229" s="45"/>
      <c r="V229" s="45"/>
      <c r="W229" s="45"/>
      <c r="X229" s="45"/>
      <c r="Y229" s="45"/>
      <c r="Z229" s="45"/>
      <c r="AA229" s="45"/>
      <c r="AB229" s="45"/>
      <c r="AC229" s="45"/>
      <c r="AD229" s="39"/>
      <c r="AE229" s="40"/>
      <c r="AF229" s="38"/>
      <c r="AG229" s="38"/>
      <c r="AH229" s="41"/>
      <c r="AI229" s="42"/>
      <c r="AJ229" s="42"/>
      <c r="AK229" s="42"/>
      <c r="AL229" s="42"/>
      <c r="AM229" s="43"/>
      <c r="AN229" s="42"/>
      <c r="AQ229" s="4">
        <v>0.6</v>
      </c>
      <c r="AS229" s="4">
        <v>660</v>
      </c>
      <c r="AU229" s="4">
        <v>396</v>
      </c>
      <c r="AV229" s="4">
        <f t="shared" si="8"/>
        <v>198</v>
      </c>
    </row>
    <row r="230" s="4" customFormat="1" customHeight="1" spans="1:48">
      <c r="A230" s="36">
        <v>225</v>
      </c>
      <c r="B230" s="36"/>
      <c r="C230" s="2"/>
      <c r="D230" s="2" t="s">
        <v>664</v>
      </c>
      <c r="E230" s="2" t="s">
        <v>665</v>
      </c>
      <c r="F230" s="2"/>
      <c r="G230" s="2"/>
      <c r="H230" s="36" t="s">
        <v>205</v>
      </c>
      <c r="I230" s="36">
        <v>2</v>
      </c>
      <c r="J230" s="36"/>
      <c r="K230" s="36"/>
      <c r="L230" s="36"/>
      <c r="M230" s="36"/>
      <c r="N230" s="36"/>
      <c r="O230" s="36"/>
      <c r="P230" s="36"/>
      <c r="Q230" s="36"/>
      <c r="R230" s="37"/>
      <c r="S230" s="37"/>
      <c r="T230" s="38"/>
      <c r="U230" s="45"/>
      <c r="V230" s="45"/>
      <c r="W230" s="45"/>
      <c r="X230" s="45"/>
      <c r="Y230" s="45"/>
      <c r="Z230" s="45"/>
      <c r="AA230" s="45"/>
      <c r="AB230" s="45"/>
      <c r="AC230" s="45"/>
      <c r="AD230" s="39"/>
      <c r="AE230" s="40"/>
      <c r="AF230" s="38"/>
      <c r="AG230" s="38"/>
      <c r="AH230" s="41"/>
      <c r="AI230" s="42"/>
      <c r="AJ230" s="42"/>
      <c r="AK230" s="42"/>
      <c r="AL230" s="42"/>
      <c r="AM230" s="43"/>
      <c r="AN230" s="42"/>
      <c r="AQ230" s="4">
        <v>0.6</v>
      </c>
      <c r="AS230" s="4">
        <v>660</v>
      </c>
      <c r="AU230" s="4">
        <v>396</v>
      </c>
      <c r="AV230" s="4">
        <f t="shared" si="8"/>
        <v>198</v>
      </c>
    </row>
    <row r="231" s="4" customFormat="1" customHeight="1" spans="1:48">
      <c r="A231" s="36">
        <v>226</v>
      </c>
      <c r="B231" s="36"/>
      <c r="C231" s="2"/>
      <c r="D231" s="2" t="s">
        <v>666</v>
      </c>
      <c r="E231" s="2" t="s">
        <v>667</v>
      </c>
      <c r="F231" s="2"/>
      <c r="G231" s="2"/>
      <c r="H231" s="36" t="s">
        <v>205</v>
      </c>
      <c r="I231" s="36">
        <v>2</v>
      </c>
      <c r="J231" s="36"/>
      <c r="K231" s="36"/>
      <c r="L231" s="36"/>
      <c r="M231" s="36"/>
      <c r="N231" s="36"/>
      <c r="O231" s="36"/>
      <c r="P231" s="36"/>
      <c r="Q231" s="36"/>
      <c r="R231" s="37"/>
      <c r="S231" s="37"/>
      <c r="T231" s="38"/>
      <c r="U231" s="45"/>
      <c r="V231" s="45"/>
      <c r="W231" s="45"/>
      <c r="X231" s="45"/>
      <c r="Y231" s="45"/>
      <c r="Z231" s="45"/>
      <c r="AA231" s="45"/>
      <c r="AB231" s="45"/>
      <c r="AC231" s="45"/>
      <c r="AD231" s="39"/>
      <c r="AE231" s="40"/>
      <c r="AF231" s="38"/>
      <c r="AG231" s="38"/>
      <c r="AH231" s="41"/>
      <c r="AI231" s="42"/>
      <c r="AJ231" s="42"/>
      <c r="AK231" s="42"/>
      <c r="AL231" s="42"/>
      <c r="AM231" s="43"/>
      <c r="AN231" s="42"/>
      <c r="AQ231" s="4">
        <v>0.6</v>
      </c>
      <c r="AS231" s="4">
        <v>800</v>
      </c>
      <c r="AU231" s="4">
        <v>480</v>
      </c>
      <c r="AV231" s="4">
        <f t="shared" si="8"/>
        <v>240</v>
      </c>
    </row>
    <row r="232" s="4" customFormat="1" customHeight="1" spans="1:48">
      <c r="A232" s="36">
        <v>227</v>
      </c>
      <c r="B232" s="36"/>
      <c r="C232" s="2"/>
      <c r="D232" s="1" t="s">
        <v>663</v>
      </c>
      <c r="E232" s="2" t="s">
        <v>668</v>
      </c>
      <c r="F232" s="2"/>
      <c r="G232" s="2"/>
      <c r="H232" s="36" t="s">
        <v>205</v>
      </c>
      <c r="I232" s="36">
        <v>1</v>
      </c>
      <c r="J232" s="36"/>
      <c r="K232" s="36"/>
      <c r="L232" s="36"/>
      <c r="M232" s="36"/>
      <c r="N232" s="36"/>
      <c r="O232" s="36"/>
      <c r="P232" s="36"/>
      <c r="Q232" s="36"/>
      <c r="R232" s="37"/>
      <c r="S232" s="37"/>
      <c r="T232" s="38"/>
      <c r="U232" s="45"/>
      <c r="V232" s="45"/>
      <c r="W232" s="45"/>
      <c r="X232" s="45"/>
      <c r="Y232" s="45"/>
      <c r="Z232" s="45"/>
      <c r="AA232" s="45"/>
      <c r="AB232" s="45"/>
      <c r="AC232" s="45"/>
      <c r="AD232" s="39"/>
      <c r="AE232" s="40"/>
      <c r="AF232" s="38"/>
      <c r="AG232" s="38"/>
      <c r="AH232" s="41"/>
      <c r="AI232" s="42"/>
      <c r="AJ232" s="42"/>
      <c r="AK232" s="42"/>
      <c r="AL232" s="42"/>
      <c r="AM232" s="43"/>
      <c r="AN232" s="42"/>
      <c r="AQ232" s="4">
        <v>0.6</v>
      </c>
      <c r="AS232" s="4">
        <v>660</v>
      </c>
      <c r="AU232" s="4">
        <v>396</v>
      </c>
      <c r="AV232" s="4">
        <f t="shared" si="8"/>
        <v>396</v>
      </c>
    </row>
    <row r="233" s="4" customFormat="1" customHeight="1" spans="1:48">
      <c r="A233" s="36">
        <v>228</v>
      </c>
      <c r="B233" s="36"/>
      <c r="C233" s="2"/>
      <c r="D233" s="2" t="s">
        <v>669</v>
      </c>
      <c r="E233" s="2" t="s">
        <v>670</v>
      </c>
      <c r="F233" s="2"/>
      <c r="G233" s="2"/>
      <c r="H233" s="36" t="s">
        <v>205</v>
      </c>
      <c r="I233" s="36">
        <v>1</v>
      </c>
      <c r="J233" s="36"/>
      <c r="K233" s="36"/>
      <c r="L233" s="36"/>
      <c r="M233" s="36"/>
      <c r="N233" s="36"/>
      <c r="O233" s="36"/>
      <c r="P233" s="36"/>
      <c r="Q233" s="36"/>
      <c r="R233" s="37"/>
      <c r="S233" s="37"/>
      <c r="T233" s="38"/>
      <c r="U233" s="45"/>
      <c r="V233" s="45"/>
      <c r="W233" s="45"/>
      <c r="X233" s="45"/>
      <c r="Y233" s="45"/>
      <c r="Z233" s="45"/>
      <c r="AA233" s="45"/>
      <c r="AB233" s="45"/>
      <c r="AC233" s="45"/>
      <c r="AD233" s="39"/>
      <c r="AE233" s="40"/>
      <c r="AF233" s="38"/>
      <c r="AG233" s="38"/>
      <c r="AH233" s="41"/>
      <c r="AI233" s="42"/>
      <c r="AJ233" s="42"/>
      <c r="AK233" s="42"/>
      <c r="AL233" s="42"/>
      <c r="AM233" s="43"/>
      <c r="AN233" s="42"/>
      <c r="AQ233" s="4">
        <v>0.6</v>
      </c>
      <c r="AS233" s="4">
        <v>580</v>
      </c>
      <c r="AU233" s="4">
        <v>348</v>
      </c>
      <c r="AV233" s="4">
        <f t="shared" si="8"/>
        <v>348</v>
      </c>
    </row>
    <row r="234" s="4" customFormat="1" customHeight="1" spans="1:48">
      <c r="A234" s="36">
        <v>229</v>
      </c>
      <c r="B234" s="36"/>
      <c r="C234" s="2"/>
      <c r="D234" s="2" t="s">
        <v>671</v>
      </c>
      <c r="E234" s="2" t="s">
        <v>672</v>
      </c>
      <c r="F234" s="2" t="s">
        <v>673</v>
      </c>
      <c r="G234" s="2"/>
      <c r="H234" s="36" t="s">
        <v>205</v>
      </c>
      <c r="I234" s="36">
        <v>2</v>
      </c>
      <c r="J234" s="36"/>
      <c r="K234" s="36"/>
      <c r="L234" s="36"/>
      <c r="M234" s="36"/>
      <c r="N234" s="36"/>
      <c r="O234" s="36"/>
      <c r="P234" s="36"/>
      <c r="Q234" s="36"/>
      <c r="R234" s="37"/>
      <c r="S234" s="37"/>
      <c r="T234" s="38"/>
      <c r="U234" s="45"/>
      <c r="V234" s="45"/>
      <c r="W234" s="45"/>
      <c r="X234" s="45"/>
      <c r="Y234" s="45"/>
      <c r="Z234" s="45"/>
      <c r="AA234" s="45"/>
      <c r="AB234" s="45"/>
      <c r="AC234" s="45"/>
      <c r="AD234" s="39"/>
      <c r="AE234" s="40"/>
      <c r="AF234" s="38"/>
      <c r="AG234" s="38"/>
      <c r="AH234" s="41"/>
      <c r="AI234" s="42"/>
      <c r="AJ234" s="42"/>
      <c r="AK234" s="42"/>
      <c r="AL234" s="42"/>
      <c r="AM234" s="43"/>
      <c r="AN234" s="42"/>
      <c r="AU234" s="4">
        <v>480</v>
      </c>
      <c r="AV234" s="4">
        <f t="shared" si="8"/>
        <v>240</v>
      </c>
    </row>
    <row r="235" s="4" customFormat="1" customHeight="1" spans="1:48">
      <c r="A235" s="36">
        <v>230</v>
      </c>
      <c r="B235" s="36"/>
      <c r="C235" s="2"/>
      <c r="D235" s="2" t="s">
        <v>674</v>
      </c>
      <c r="E235" s="2" t="s">
        <v>675</v>
      </c>
      <c r="F235" s="2" t="s">
        <v>676</v>
      </c>
      <c r="G235" s="2"/>
      <c r="H235" s="36" t="s">
        <v>205</v>
      </c>
      <c r="I235" s="36">
        <v>1</v>
      </c>
      <c r="J235" s="36"/>
      <c r="K235" s="36"/>
      <c r="L235" s="36"/>
      <c r="M235" s="36"/>
      <c r="N235" s="36"/>
      <c r="O235" s="36"/>
      <c r="P235" s="36"/>
      <c r="Q235" s="36"/>
      <c r="R235" s="37"/>
      <c r="S235" s="37"/>
      <c r="T235" s="38"/>
      <c r="U235" s="45"/>
      <c r="V235" s="45"/>
      <c r="W235" s="45"/>
      <c r="X235" s="45"/>
      <c r="Y235" s="45"/>
      <c r="Z235" s="45"/>
      <c r="AA235" s="45"/>
      <c r="AB235" s="45"/>
      <c r="AC235" s="45"/>
      <c r="AD235" s="39"/>
      <c r="AE235" s="40"/>
      <c r="AF235" s="38"/>
      <c r="AG235" s="38"/>
      <c r="AH235" s="41"/>
      <c r="AI235" s="42"/>
      <c r="AJ235" s="42"/>
      <c r="AK235" s="42"/>
      <c r="AL235" s="42"/>
      <c r="AM235" s="43"/>
      <c r="AN235" s="42"/>
      <c r="AQ235" s="4">
        <v>0.6</v>
      </c>
      <c r="AS235" s="4">
        <v>864</v>
      </c>
      <c r="AU235" s="4">
        <v>518.4</v>
      </c>
      <c r="AV235" s="4">
        <f t="shared" si="8"/>
        <v>518.4</v>
      </c>
    </row>
    <row r="236" s="4" customFormat="1" customHeight="1" spans="1:48">
      <c r="A236" s="36">
        <v>231</v>
      </c>
      <c r="B236" s="36"/>
      <c r="C236" s="2"/>
      <c r="D236" s="2" t="s">
        <v>677</v>
      </c>
      <c r="E236" s="2" t="s">
        <v>678</v>
      </c>
      <c r="F236" s="2" t="s">
        <v>679</v>
      </c>
      <c r="G236" s="2"/>
      <c r="H236" s="36" t="s">
        <v>205</v>
      </c>
      <c r="I236" s="36">
        <v>8</v>
      </c>
      <c r="J236" s="36"/>
      <c r="K236" s="36"/>
      <c r="L236" s="36"/>
      <c r="M236" s="36"/>
      <c r="N236" s="36"/>
      <c r="O236" s="36"/>
      <c r="P236" s="36"/>
      <c r="Q236" s="36"/>
      <c r="R236" s="37"/>
      <c r="S236" s="37"/>
      <c r="T236" s="38"/>
      <c r="U236" s="45"/>
      <c r="V236" s="45"/>
      <c r="W236" s="45"/>
      <c r="X236" s="45"/>
      <c r="Y236" s="45"/>
      <c r="Z236" s="45"/>
      <c r="AA236" s="45"/>
      <c r="AB236" s="45"/>
      <c r="AC236" s="45"/>
      <c r="AD236" s="39"/>
      <c r="AE236" s="40"/>
      <c r="AF236" s="38"/>
      <c r="AG236" s="38"/>
      <c r="AH236" s="41"/>
      <c r="AI236" s="42"/>
      <c r="AJ236" s="42"/>
      <c r="AK236" s="42"/>
      <c r="AL236" s="42"/>
      <c r="AM236" s="43"/>
      <c r="AN236" s="42"/>
      <c r="AQ236" s="4">
        <v>0.6</v>
      </c>
      <c r="AS236" s="4">
        <v>300</v>
      </c>
      <c r="AU236" s="4">
        <v>180</v>
      </c>
      <c r="AV236" s="4">
        <f t="shared" si="8"/>
        <v>22.5</v>
      </c>
    </row>
    <row r="237" s="4" customFormat="1" customHeight="1" spans="1:48">
      <c r="A237" s="36">
        <v>232</v>
      </c>
      <c r="B237" s="36"/>
      <c r="C237" s="2"/>
      <c r="D237" s="2" t="s">
        <v>677</v>
      </c>
      <c r="E237" s="2" t="s">
        <v>680</v>
      </c>
      <c r="F237" s="2" t="s">
        <v>681</v>
      </c>
      <c r="G237" s="2"/>
      <c r="H237" s="36" t="s">
        <v>205</v>
      </c>
      <c r="I237" s="36">
        <v>16</v>
      </c>
      <c r="J237" s="36"/>
      <c r="K237" s="36"/>
      <c r="L237" s="36"/>
      <c r="M237" s="36"/>
      <c r="N237" s="36"/>
      <c r="O237" s="36"/>
      <c r="P237" s="36"/>
      <c r="Q237" s="36"/>
      <c r="R237" s="37"/>
      <c r="S237" s="37"/>
      <c r="T237" s="38"/>
      <c r="U237" s="45"/>
      <c r="V237" s="45"/>
      <c r="W237" s="45"/>
      <c r="X237" s="45"/>
      <c r="Y237" s="45"/>
      <c r="Z237" s="45"/>
      <c r="AA237" s="45"/>
      <c r="AB237" s="45"/>
      <c r="AC237" s="45"/>
      <c r="AD237" s="39"/>
      <c r="AE237" s="40"/>
      <c r="AF237" s="38"/>
      <c r="AG237" s="38"/>
      <c r="AH237" s="41"/>
      <c r="AI237" s="42"/>
      <c r="AJ237" s="42"/>
      <c r="AK237" s="42"/>
      <c r="AL237" s="42"/>
      <c r="AM237" s="43"/>
      <c r="AN237" s="42"/>
      <c r="AQ237" s="4">
        <v>0.6</v>
      </c>
      <c r="AS237" s="4">
        <v>300</v>
      </c>
      <c r="AU237" s="4">
        <v>180</v>
      </c>
      <c r="AV237" s="54">
        <f t="shared" si="8"/>
        <v>11.25</v>
      </c>
    </row>
    <row r="238" s="4" customFormat="1" customHeight="1" spans="1:48">
      <c r="A238" s="36">
        <v>233</v>
      </c>
      <c r="B238" s="36"/>
      <c r="C238" s="2"/>
      <c r="D238" s="2" t="s">
        <v>682</v>
      </c>
      <c r="E238" s="2" t="s">
        <v>683</v>
      </c>
      <c r="F238" s="2" t="s">
        <v>684</v>
      </c>
      <c r="G238" s="2"/>
      <c r="H238" s="36" t="s">
        <v>205</v>
      </c>
      <c r="I238" s="36">
        <v>15</v>
      </c>
      <c r="J238" s="36"/>
      <c r="K238" s="36"/>
      <c r="L238" s="36"/>
      <c r="M238" s="36"/>
      <c r="N238" s="36"/>
      <c r="O238" s="36"/>
      <c r="P238" s="36"/>
      <c r="Q238" s="36"/>
      <c r="R238" s="37"/>
      <c r="S238" s="37"/>
      <c r="T238" s="38"/>
      <c r="U238" s="45"/>
      <c r="V238" s="45"/>
      <c r="W238" s="45"/>
      <c r="X238" s="45"/>
      <c r="Y238" s="45"/>
      <c r="Z238" s="45"/>
      <c r="AA238" s="45"/>
      <c r="AB238" s="45"/>
      <c r="AC238" s="45"/>
      <c r="AD238" s="39"/>
      <c r="AE238" s="40"/>
      <c r="AF238" s="38"/>
      <c r="AG238" s="38"/>
      <c r="AH238" s="41"/>
      <c r="AI238" s="42"/>
      <c r="AJ238" s="42"/>
      <c r="AK238" s="42"/>
      <c r="AL238" s="42"/>
      <c r="AM238" s="43"/>
      <c r="AN238" s="42"/>
      <c r="AQ238" s="4">
        <v>0.6</v>
      </c>
      <c r="AS238" s="4">
        <v>720</v>
      </c>
      <c r="AU238" s="4">
        <v>432</v>
      </c>
      <c r="AV238" s="4">
        <f t="shared" si="8"/>
        <v>28.8</v>
      </c>
    </row>
    <row r="239" s="4" customFormat="1" customHeight="1" spans="1:48">
      <c r="A239" s="36">
        <v>234</v>
      </c>
      <c r="B239" s="36"/>
      <c r="C239" s="2"/>
      <c r="D239" s="2" t="s">
        <v>682</v>
      </c>
      <c r="E239" s="2" t="s">
        <v>427</v>
      </c>
      <c r="F239" s="2" t="s">
        <v>685</v>
      </c>
      <c r="G239" s="2"/>
      <c r="H239" s="36" t="s">
        <v>205</v>
      </c>
      <c r="I239" s="36">
        <v>1</v>
      </c>
      <c r="J239" s="36"/>
      <c r="K239" s="36"/>
      <c r="L239" s="36"/>
      <c r="M239" s="36"/>
      <c r="N239" s="36"/>
      <c r="O239" s="36"/>
      <c r="P239" s="36"/>
      <c r="Q239" s="36"/>
      <c r="R239" s="37"/>
      <c r="S239" s="37"/>
      <c r="T239" s="38"/>
      <c r="U239" s="45"/>
      <c r="V239" s="45"/>
      <c r="W239" s="45"/>
      <c r="X239" s="45"/>
      <c r="Y239" s="45"/>
      <c r="Z239" s="45"/>
      <c r="AA239" s="45"/>
      <c r="AB239" s="45"/>
      <c r="AC239" s="45"/>
      <c r="AD239" s="39"/>
      <c r="AE239" s="40"/>
      <c r="AF239" s="38"/>
      <c r="AG239" s="38"/>
      <c r="AH239" s="41"/>
      <c r="AI239" s="42"/>
      <c r="AJ239" s="42"/>
      <c r="AK239" s="42"/>
      <c r="AL239" s="42"/>
      <c r="AM239" s="43"/>
      <c r="AN239" s="42"/>
      <c r="AQ239" s="4">
        <v>0.6</v>
      </c>
      <c r="AS239" s="4">
        <v>720</v>
      </c>
      <c r="AU239" s="4">
        <v>432</v>
      </c>
      <c r="AV239" s="4">
        <f t="shared" si="8"/>
        <v>432</v>
      </c>
    </row>
    <row r="240" s="4" customFormat="1" customHeight="1" spans="1:48">
      <c r="A240" s="36">
        <v>235</v>
      </c>
      <c r="B240" s="36"/>
      <c r="C240" s="2"/>
      <c r="D240" s="2" t="s">
        <v>311</v>
      </c>
      <c r="E240" s="2" t="s">
        <v>686</v>
      </c>
      <c r="F240" s="2" t="s">
        <v>687</v>
      </c>
      <c r="G240" s="2"/>
      <c r="H240" s="36" t="s">
        <v>205</v>
      </c>
      <c r="I240" s="36">
        <v>2</v>
      </c>
      <c r="J240" s="36"/>
      <c r="K240" s="36"/>
      <c r="L240" s="36"/>
      <c r="M240" s="36"/>
      <c r="N240" s="36"/>
      <c r="O240" s="36"/>
      <c r="P240" s="36"/>
      <c r="Q240" s="36"/>
      <c r="R240" s="37"/>
      <c r="S240" s="37"/>
      <c r="T240" s="38"/>
      <c r="U240" s="45"/>
      <c r="V240" s="45"/>
      <c r="W240" s="45"/>
      <c r="X240" s="45"/>
      <c r="Y240" s="45"/>
      <c r="Z240" s="45"/>
      <c r="AA240" s="45"/>
      <c r="AB240" s="45"/>
      <c r="AC240" s="45"/>
      <c r="AD240" s="39"/>
      <c r="AE240" s="40"/>
      <c r="AF240" s="38"/>
      <c r="AG240" s="38"/>
      <c r="AH240" s="41"/>
      <c r="AI240" s="42"/>
      <c r="AJ240" s="42"/>
      <c r="AK240" s="42"/>
      <c r="AL240" s="42"/>
      <c r="AM240" s="43"/>
      <c r="AN240" s="42"/>
      <c r="AO240" s="44"/>
      <c r="AQ240" s="4">
        <v>0.6</v>
      </c>
      <c r="AS240" s="4">
        <v>588</v>
      </c>
      <c r="AU240" s="4">
        <v>352.8</v>
      </c>
      <c r="AV240" s="4">
        <f t="shared" si="8"/>
        <v>176.4</v>
      </c>
    </row>
    <row r="241" s="4" customFormat="1" customHeight="1" spans="1:48">
      <c r="A241" s="36">
        <v>236</v>
      </c>
      <c r="B241" s="36"/>
      <c r="C241" s="2"/>
      <c r="D241" s="2" t="s">
        <v>688</v>
      </c>
      <c r="E241" s="2" t="s">
        <v>689</v>
      </c>
      <c r="F241" s="2" t="s">
        <v>690</v>
      </c>
      <c r="G241" s="2"/>
      <c r="H241" s="36" t="s">
        <v>205</v>
      </c>
      <c r="I241" s="36">
        <v>4</v>
      </c>
      <c r="J241" s="36"/>
      <c r="K241" s="36"/>
      <c r="L241" s="36"/>
      <c r="M241" s="36"/>
      <c r="N241" s="36"/>
      <c r="O241" s="36"/>
      <c r="P241" s="36"/>
      <c r="Q241" s="36"/>
      <c r="R241" s="37"/>
      <c r="S241" s="37"/>
      <c r="T241" s="38"/>
      <c r="U241" s="45"/>
      <c r="V241" s="45"/>
      <c r="W241" s="45"/>
      <c r="X241" s="45"/>
      <c r="Y241" s="45"/>
      <c r="Z241" s="45"/>
      <c r="AA241" s="45"/>
      <c r="AB241" s="45"/>
      <c r="AC241" s="45"/>
      <c r="AD241" s="39"/>
      <c r="AE241" s="40"/>
      <c r="AF241" s="38"/>
      <c r="AG241" s="38"/>
      <c r="AH241" s="41"/>
      <c r="AI241" s="42"/>
      <c r="AJ241" s="42"/>
      <c r="AK241" s="42"/>
      <c r="AL241" s="42"/>
      <c r="AM241" s="43"/>
      <c r="AN241" s="42"/>
      <c r="AO241" s="44"/>
      <c r="AQ241" s="4">
        <v>0.6</v>
      </c>
      <c r="AS241" s="4">
        <v>1200</v>
      </c>
      <c r="AU241" s="4">
        <v>720</v>
      </c>
      <c r="AV241" s="4">
        <f t="shared" si="8"/>
        <v>180</v>
      </c>
    </row>
    <row r="242" s="4" customFormat="1" customHeight="1" spans="1:48">
      <c r="A242" s="36">
        <v>237</v>
      </c>
      <c r="B242" s="36"/>
      <c r="C242" s="2"/>
      <c r="D242" s="2" t="s">
        <v>682</v>
      </c>
      <c r="E242" s="2" t="s">
        <v>691</v>
      </c>
      <c r="F242" s="2" t="s">
        <v>692</v>
      </c>
      <c r="G242" s="2"/>
      <c r="H242" s="36" t="s">
        <v>205</v>
      </c>
      <c r="I242" s="36">
        <v>9</v>
      </c>
      <c r="J242" s="36"/>
      <c r="K242" s="36"/>
      <c r="L242" s="36"/>
      <c r="M242" s="36"/>
      <c r="N242" s="36"/>
      <c r="O242" s="36"/>
      <c r="P242" s="36"/>
      <c r="Q242" s="36"/>
      <c r="R242" s="37"/>
      <c r="S242" s="37"/>
      <c r="T242" s="38"/>
      <c r="U242" s="45"/>
      <c r="V242" s="45"/>
      <c r="W242" s="45"/>
      <c r="X242" s="45"/>
      <c r="Y242" s="45"/>
      <c r="Z242" s="45"/>
      <c r="AA242" s="45"/>
      <c r="AB242" s="45"/>
      <c r="AC242" s="45"/>
      <c r="AD242" s="39"/>
      <c r="AE242" s="40"/>
      <c r="AF242" s="38"/>
      <c r="AG242" s="38"/>
      <c r="AH242" s="41"/>
      <c r="AI242" s="42"/>
      <c r="AJ242" s="42"/>
      <c r="AK242" s="42"/>
      <c r="AL242" s="42"/>
      <c r="AM242" s="43"/>
      <c r="AN242" s="42"/>
      <c r="AO242" s="44"/>
      <c r="AQ242" s="4">
        <v>0.6</v>
      </c>
      <c r="AS242" s="4">
        <v>720</v>
      </c>
      <c r="AU242" s="4">
        <v>432</v>
      </c>
      <c r="AV242" s="4">
        <f t="shared" si="8"/>
        <v>48</v>
      </c>
    </row>
    <row r="243" s="4" customFormat="1" customHeight="1" spans="1:48">
      <c r="A243" s="36">
        <v>238</v>
      </c>
      <c r="B243" s="36"/>
      <c r="C243" s="2"/>
      <c r="D243" s="2" t="s">
        <v>693</v>
      </c>
      <c r="E243" s="2" t="s">
        <v>691</v>
      </c>
      <c r="F243" s="2" t="s">
        <v>692</v>
      </c>
      <c r="G243" s="2"/>
      <c r="H243" s="36" t="s">
        <v>205</v>
      </c>
      <c r="I243" s="36">
        <v>1</v>
      </c>
      <c r="J243" s="36"/>
      <c r="K243" s="36"/>
      <c r="L243" s="36"/>
      <c r="M243" s="36"/>
      <c r="N243" s="36"/>
      <c r="O243" s="36"/>
      <c r="P243" s="36"/>
      <c r="Q243" s="36"/>
      <c r="R243" s="37"/>
      <c r="S243" s="37"/>
      <c r="T243" s="38"/>
      <c r="U243" s="45"/>
      <c r="V243" s="45"/>
      <c r="W243" s="45"/>
      <c r="X243" s="45"/>
      <c r="Y243" s="45"/>
      <c r="Z243" s="45"/>
      <c r="AA243" s="45"/>
      <c r="AB243" s="45"/>
      <c r="AC243" s="45"/>
      <c r="AD243" s="39"/>
      <c r="AE243" s="40"/>
      <c r="AF243" s="38"/>
      <c r="AG243" s="38"/>
      <c r="AH243" s="41"/>
      <c r="AI243" s="42"/>
      <c r="AJ243" s="42"/>
      <c r="AK243" s="42"/>
      <c r="AL243" s="42"/>
      <c r="AM243" s="43"/>
      <c r="AN243" s="42"/>
      <c r="AO243" s="44"/>
      <c r="AQ243" s="4">
        <v>0.6</v>
      </c>
      <c r="AS243" s="4">
        <v>1200</v>
      </c>
      <c r="AU243" s="4">
        <v>720</v>
      </c>
      <c r="AV243" s="4">
        <f t="shared" si="8"/>
        <v>720</v>
      </c>
    </row>
    <row r="244" s="4" customFormat="1" customHeight="1" spans="1:48">
      <c r="A244" s="36">
        <v>239</v>
      </c>
      <c r="B244" s="36"/>
      <c r="C244" s="2"/>
      <c r="D244" s="2" t="s">
        <v>694</v>
      </c>
      <c r="E244" s="2" t="s">
        <v>695</v>
      </c>
      <c r="F244" s="2" t="s">
        <v>696</v>
      </c>
      <c r="G244" s="2"/>
      <c r="H244" s="36" t="s">
        <v>205</v>
      </c>
      <c r="I244" s="36">
        <v>4</v>
      </c>
      <c r="J244" s="36"/>
      <c r="K244" s="36"/>
      <c r="L244" s="36"/>
      <c r="M244" s="36"/>
      <c r="N244" s="36"/>
      <c r="O244" s="36"/>
      <c r="P244" s="36"/>
      <c r="Q244" s="36"/>
      <c r="R244" s="37"/>
      <c r="S244" s="37"/>
      <c r="T244" s="38"/>
      <c r="U244" s="45"/>
      <c r="V244" s="45"/>
      <c r="W244" s="45"/>
      <c r="X244" s="45"/>
      <c r="Y244" s="45"/>
      <c r="Z244" s="45"/>
      <c r="AA244" s="45"/>
      <c r="AB244" s="45"/>
      <c r="AC244" s="45"/>
      <c r="AD244" s="39"/>
      <c r="AE244" s="40"/>
      <c r="AF244" s="38"/>
      <c r="AG244" s="38"/>
      <c r="AH244" s="41"/>
      <c r="AI244" s="42"/>
      <c r="AJ244" s="42"/>
      <c r="AK244" s="42"/>
      <c r="AL244" s="42"/>
      <c r="AM244" s="43"/>
      <c r="AN244" s="42"/>
      <c r="AQ244" s="4">
        <v>0.6</v>
      </c>
      <c r="AR244" s="4">
        <v>20</v>
      </c>
      <c r="AS244" s="4">
        <v>360</v>
      </c>
      <c r="AU244" s="4">
        <v>216</v>
      </c>
      <c r="AV244" s="4">
        <f t="shared" si="8"/>
        <v>54</v>
      </c>
    </row>
    <row r="245" s="4" customFormat="1" customHeight="1" spans="1:48">
      <c r="A245" s="36">
        <v>240</v>
      </c>
      <c r="B245" s="36"/>
      <c r="C245" s="2"/>
      <c r="D245" s="2" t="s">
        <v>223</v>
      </c>
      <c r="E245" s="2" t="s">
        <v>697</v>
      </c>
      <c r="F245" s="2" t="s">
        <v>698</v>
      </c>
      <c r="G245" s="2"/>
      <c r="H245" s="36" t="s">
        <v>205</v>
      </c>
      <c r="I245" s="36">
        <v>4</v>
      </c>
      <c r="J245" s="36"/>
      <c r="K245" s="36"/>
      <c r="L245" s="36"/>
      <c r="M245" s="36"/>
      <c r="N245" s="36"/>
      <c r="O245" s="36"/>
      <c r="P245" s="36"/>
      <c r="Q245" s="36"/>
      <c r="R245" s="37"/>
      <c r="S245" s="37"/>
      <c r="T245" s="38"/>
      <c r="U245" s="45"/>
      <c r="V245" s="45"/>
      <c r="W245" s="45"/>
      <c r="X245" s="45"/>
      <c r="Y245" s="45"/>
      <c r="Z245" s="45"/>
      <c r="AA245" s="45"/>
      <c r="AB245" s="45"/>
      <c r="AC245" s="45"/>
      <c r="AD245" s="39"/>
      <c r="AE245" s="40"/>
      <c r="AF245" s="38"/>
      <c r="AG245" s="38"/>
      <c r="AH245" s="41"/>
      <c r="AI245" s="42"/>
      <c r="AJ245" s="42"/>
      <c r="AK245" s="42"/>
      <c r="AL245" s="42"/>
      <c r="AM245" s="43"/>
      <c r="AN245" s="42"/>
      <c r="AQ245" s="4">
        <v>0.6</v>
      </c>
      <c r="AR245" s="4">
        <v>25</v>
      </c>
      <c r="AS245" s="4">
        <v>450</v>
      </c>
      <c r="AU245" s="4">
        <v>270</v>
      </c>
      <c r="AV245" s="4">
        <f t="shared" si="8"/>
        <v>67.5</v>
      </c>
    </row>
    <row r="246" s="4" customFormat="1" customHeight="1" spans="1:48">
      <c r="A246" s="36">
        <v>241</v>
      </c>
      <c r="B246" s="36"/>
      <c r="C246" s="2"/>
      <c r="D246" s="2" t="s">
        <v>407</v>
      </c>
      <c r="E246" s="2" t="s">
        <v>699</v>
      </c>
      <c r="F246" s="2" t="s">
        <v>700</v>
      </c>
      <c r="G246" s="2"/>
      <c r="H246" s="36" t="s">
        <v>205</v>
      </c>
      <c r="I246" s="36">
        <v>4</v>
      </c>
      <c r="J246" s="36"/>
      <c r="K246" s="36"/>
      <c r="L246" s="36"/>
      <c r="M246" s="36"/>
      <c r="N246" s="36"/>
      <c r="O246" s="36"/>
      <c r="P246" s="36"/>
      <c r="Q246" s="36"/>
      <c r="R246" s="37"/>
      <c r="S246" s="37"/>
      <c r="T246" s="38"/>
      <c r="U246" s="45"/>
      <c r="V246" s="45"/>
      <c r="W246" s="45"/>
      <c r="X246" s="45"/>
      <c r="Y246" s="45"/>
      <c r="Z246" s="45"/>
      <c r="AA246" s="45"/>
      <c r="AB246" s="45"/>
      <c r="AC246" s="45"/>
      <c r="AD246" s="39"/>
      <c r="AE246" s="40"/>
      <c r="AF246" s="38"/>
      <c r="AG246" s="38"/>
      <c r="AH246" s="41"/>
      <c r="AI246" s="42"/>
      <c r="AJ246" s="42"/>
      <c r="AK246" s="42"/>
      <c r="AL246" s="42"/>
      <c r="AM246" s="43"/>
      <c r="AN246" s="42"/>
      <c r="AQ246" s="4">
        <v>0.6</v>
      </c>
      <c r="AR246" s="4">
        <v>20</v>
      </c>
      <c r="AS246" s="4">
        <v>640</v>
      </c>
      <c r="AU246" s="4">
        <v>384</v>
      </c>
      <c r="AV246" s="4">
        <f t="shared" si="8"/>
        <v>96</v>
      </c>
    </row>
    <row r="247" s="4" customFormat="1" customHeight="1" spans="1:48">
      <c r="A247" s="36">
        <v>242</v>
      </c>
      <c r="B247" s="36"/>
      <c r="C247" s="2"/>
      <c r="D247" s="1" t="s">
        <v>397</v>
      </c>
      <c r="E247" s="2" t="s">
        <v>695</v>
      </c>
      <c r="F247" s="2" t="s">
        <v>701</v>
      </c>
      <c r="G247" s="2"/>
      <c r="H247" s="36" t="s">
        <v>205</v>
      </c>
      <c r="I247" s="36">
        <v>2</v>
      </c>
      <c r="J247" s="36"/>
      <c r="K247" s="36"/>
      <c r="L247" s="36"/>
      <c r="M247" s="36"/>
      <c r="N247" s="36"/>
      <c r="O247" s="36"/>
      <c r="P247" s="36"/>
      <c r="Q247" s="36"/>
      <c r="R247" s="37"/>
      <c r="S247" s="37"/>
      <c r="T247" s="38"/>
      <c r="U247" s="45"/>
      <c r="V247" s="45"/>
      <c r="W247" s="45"/>
      <c r="X247" s="45"/>
      <c r="Y247" s="45"/>
      <c r="Z247" s="45"/>
      <c r="AA247" s="45"/>
      <c r="AB247" s="45"/>
      <c r="AC247" s="45"/>
      <c r="AD247" s="39"/>
      <c r="AE247" s="40"/>
      <c r="AF247" s="38"/>
      <c r="AG247" s="38"/>
      <c r="AH247" s="41"/>
      <c r="AI247" s="42"/>
      <c r="AJ247" s="42"/>
      <c r="AK247" s="42"/>
      <c r="AL247" s="42"/>
      <c r="AM247" s="43"/>
      <c r="AN247" s="42"/>
      <c r="AQ247" s="4">
        <v>0.6</v>
      </c>
      <c r="AR247" s="4">
        <v>20</v>
      </c>
      <c r="AS247" s="4">
        <v>360</v>
      </c>
      <c r="AU247" s="4">
        <v>216</v>
      </c>
      <c r="AV247" s="4">
        <f t="shared" si="8"/>
        <v>108</v>
      </c>
    </row>
    <row r="248" s="4" customFormat="1" customHeight="1" spans="1:48">
      <c r="A248" s="36">
        <v>243</v>
      </c>
      <c r="B248" s="36"/>
      <c r="C248" s="2"/>
      <c r="D248" s="2" t="s">
        <v>702</v>
      </c>
      <c r="E248" s="2" t="s">
        <v>451</v>
      </c>
      <c r="F248" s="2" t="s">
        <v>703</v>
      </c>
      <c r="G248" s="2"/>
      <c r="H248" s="36" t="s">
        <v>205</v>
      </c>
      <c r="I248" s="36">
        <v>1</v>
      </c>
      <c r="J248" s="36"/>
      <c r="K248" s="36"/>
      <c r="L248" s="36"/>
      <c r="M248" s="36"/>
      <c r="N248" s="36"/>
      <c r="O248" s="36"/>
      <c r="P248" s="36"/>
      <c r="Q248" s="36"/>
      <c r="R248" s="37"/>
      <c r="S248" s="37"/>
      <c r="T248" s="38"/>
      <c r="U248" s="45"/>
      <c r="V248" s="45"/>
      <c r="W248" s="45"/>
      <c r="X248" s="45"/>
      <c r="Y248" s="45"/>
      <c r="Z248" s="45"/>
      <c r="AA248" s="45"/>
      <c r="AB248" s="45"/>
      <c r="AC248" s="45"/>
      <c r="AD248" s="39"/>
      <c r="AE248" s="40"/>
      <c r="AF248" s="38"/>
      <c r="AG248" s="38"/>
      <c r="AH248" s="41"/>
      <c r="AI248" s="42"/>
      <c r="AJ248" s="42"/>
      <c r="AK248" s="42"/>
      <c r="AL248" s="42"/>
      <c r="AM248" s="43"/>
      <c r="AN248" s="42"/>
      <c r="AQ248" s="4">
        <v>0.6</v>
      </c>
      <c r="AS248" s="4">
        <v>40</v>
      </c>
      <c r="AU248" s="4">
        <v>24</v>
      </c>
      <c r="AV248" s="4">
        <f t="shared" si="8"/>
        <v>24</v>
      </c>
    </row>
    <row r="249" s="4" customFormat="1" customHeight="1" spans="1:48">
      <c r="A249" s="36">
        <v>244</v>
      </c>
      <c r="B249" s="36"/>
      <c r="C249" s="2"/>
      <c r="D249" s="2" t="s">
        <v>671</v>
      </c>
      <c r="E249" s="2" t="s">
        <v>704</v>
      </c>
      <c r="F249" s="2" t="s">
        <v>705</v>
      </c>
      <c r="G249" s="2"/>
      <c r="H249" s="36" t="s">
        <v>205</v>
      </c>
      <c r="I249" s="36">
        <v>1</v>
      </c>
      <c r="J249" s="36"/>
      <c r="K249" s="36"/>
      <c r="L249" s="36"/>
      <c r="M249" s="36"/>
      <c r="N249" s="36"/>
      <c r="O249" s="36"/>
      <c r="P249" s="36"/>
      <c r="Q249" s="36"/>
      <c r="R249" s="37"/>
      <c r="S249" s="37"/>
      <c r="T249" s="38"/>
      <c r="U249" s="45"/>
      <c r="V249" s="45"/>
      <c r="W249" s="45"/>
      <c r="X249" s="45"/>
      <c r="Y249" s="45"/>
      <c r="Z249" s="45"/>
      <c r="AA249" s="45"/>
      <c r="AB249" s="45"/>
      <c r="AC249" s="45"/>
      <c r="AD249" s="39"/>
      <c r="AE249" s="40"/>
      <c r="AF249" s="38"/>
      <c r="AG249" s="38"/>
      <c r="AH249" s="41"/>
      <c r="AI249" s="42"/>
      <c r="AJ249" s="42"/>
      <c r="AK249" s="42"/>
      <c r="AL249" s="42"/>
      <c r="AM249" s="43"/>
      <c r="AN249" s="42"/>
      <c r="AU249" s="4">
        <v>240</v>
      </c>
      <c r="AV249" s="4">
        <f t="shared" si="8"/>
        <v>240</v>
      </c>
    </row>
    <row r="250" s="4" customFormat="1" customHeight="1" spans="1:48">
      <c r="A250" s="36">
        <v>245</v>
      </c>
      <c r="B250" s="36"/>
      <c r="C250" s="2"/>
      <c r="D250" s="2" t="s">
        <v>706</v>
      </c>
      <c r="E250" s="2" t="s">
        <v>707</v>
      </c>
      <c r="F250" s="2" t="s">
        <v>708</v>
      </c>
      <c r="G250" s="2"/>
      <c r="H250" s="36" t="s">
        <v>709</v>
      </c>
      <c r="I250" s="36">
        <v>1</v>
      </c>
      <c r="J250" s="36"/>
      <c r="K250" s="36"/>
      <c r="L250" s="36"/>
      <c r="M250" s="36"/>
      <c r="N250" s="36"/>
      <c r="O250" s="36"/>
      <c r="P250" s="36"/>
      <c r="Q250" s="36"/>
      <c r="R250" s="37"/>
      <c r="S250" s="37"/>
      <c r="T250" s="38"/>
      <c r="U250" s="45"/>
      <c r="V250" s="45"/>
      <c r="W250" s="45"/>
      <c r="X250" s="45"/>
      <c r="Y250" s="45"/>
      <c r="Z250" s="45"/>
      <c r="AA250" s="45"/>
      <c r="AB250" s="45"/>
      <c r="AC250" s="45"/>
      <c r="AD250" s="39"/>
      <c r="AE250" s="40"/>
      <c r="AF250" s="38"/>
      <c r="AG250" s="38"/>
      <c r="AH250" s="41"/>
      <c r="AI250" s="42"/>
      <c r="AJ250" s="42"/>
      <c r="AK250" s="42"/>
      <c r="AL250" s="42"/>
      <c r="AM250" s="43"/>
      <c r="AN250" s="42"/>
      <c r="AP250" s="4">
        <v>600</v>
      </c>
      <c r="AQ250" s="4">
        <v>0.14</v>
      </c>
      <c r="AS250" s="4">
        <v>600</v>
      </c>
      <c r="AU250" s="4">
        <v>84</v>
      </c>
      <c r="AV250" s="4">
        <f t="shared" si="8"/>
        <v>84</v>
      </c>
    </row>
    <row r="251" s="4" customFormat="1" customHeight="1" spans="1:48">
      <c r="A251" s="36">
        <v>246</v>
      </c>
      <c r="B251" s="36"/>
      <c r="C251" s="2"/>
      <c r="D251" s="2" t="s">
        <v>710</v>
      </c>
      <c r="E251" s="2" t="s">
        <v>711</v>
      </c>
      <c r="F251" s="2"/>
      <c r="G251" s="2"/>
      <c r="H251" s="36"/>
      <c r="I251" s="36">
        <v>1</v>
      </c>
      <c r="J251" s="36"/>
      <c r="K251" s="36"/>
      <c r="L251" s="36"/>
      <c r="M251" s="36"/>
      <c r="N251" s="36"/>
      <c r="O251" s="36"/>
      <c r="P251" s="36"/>
      <c r="Q251" s="36"/>
      <c r="R251" s="37"/>
      <c r="S251" s="37"/>
      <c r="T251" s="38"/>
      <c r="U251" s="45"/>
      <c r="V251" s="45"/>
      <c r="W251" s="45"/>
      <c r="X251" s="45"/>
      <c r="Y251" s="45"/>
      <c r="Z251" s="45"/>
      <c r="AA251" s="45"/>
      <c r="AB251" s="45"/>
      <c r="AC251" s="45"/>
      <c r="AD251" s="39"/>
      <c r="AE251" s="40"/>
      <c r="AF251" s="38"/>
      <c r="AG251" s="38"/>
      <c r="AH251" s="41"/>
      <c r="AI251" s="42"/>
      <c r="AJ251" s="42"/>
      <c r="AK251" s="42"/>
      <c r="AL251" s="42"/>
      <c r="AM251" s="43"/>
      <c r="AN251" s="42"/>
      <c r="AQ251" s="4">
        <v>0.6</v>
      </c>
      <c r="AS251" s="4">
        <v>400</v>
      </c>
      <c r="AU251" s="4">
        <v>240</v>
      </c>
      <c r="AV251" s="4">
        <f t="shared" si="8"/>
        <v>240</v>
      </c>
    </row>
    <row r="252" s="4" customFormat="1" customHeight="1" spans="1:48">
      <c r="A252" s="36">
        <v>247</v>
      </c>
      <c r="B252" s="36"/>
      <c r="C252" s="2"/>
      <c r="D252" s="2" t="s">
        <v>712</v>
      </c>
      <c r="E252" s="2" t="s">
        <v>713</v>
      </c>
      <c r="F252" s="2"/>
      <c r="G252" s="2"/>
      <c r="H252" s="36"/>
      <c r="I252" s="36">
        <v>4</v>
      </c>
      <c r="J252" s="36"/>
      <c r="K252" s="36"/>
      <c r="L252" s="36"/>
      <c r="M252" s="36"/>
      <c r="N252" s="36"/>
      <c r="O252" s="36"/>
      <c r="P252" s="36"/>
      <c r="Q252" s="36"/>
      <c r="R252" s="37"/>
      <c r="S252" s="37"/>
      <c r="T252" s="38"/>
      <c r="U252" s="45"/>
      <c r="V252" s="45"/>
      <c r="W252" s="45"/>
      <c r="X252" s="45"/>
      <c r="Y252" s="45"/>
      <c r="Z252" s="45"/>
      <c r="AA252" s="45"/>
      <c r="AB252" s="45"/>
      <c r="AC252" s="45"/>
      <c r="AD252" s="39"/>
      <c r="AE252" s="40"/>
      <c r="AF252" s="38"/>
      <c r="AG252" s="38"/>
      <c r="AH252" s="41"/>
      <c r="AI252" s="42"/>
      <c r="AJ252" s="42"/>
      <c r="AK252" s="42"/>
      <c r="AL252" s="42"/>
      <c r="AM252" s="43"/>
      <c r="AN252" s="42"/>
      <c r="AQ252" s="4">
        <v>0.6</v>
      </c>
      <c r="AS252" s="4">
        <v>200</v>
      </c>
      <c r="AU252" s="4">
        <v>120</v>
      </c>
      <c r="AV252" s="4">
        <f t="shared" si="8"/>
        <v>30</v>
      </c>
    </row>
    <row r="253" s="4" customFormat="1" customHeight="1" spans="1:48">
      <c r="A253" s="36">
        <v>248</v>
      </c>
      <c r="B253" s="36"/>
      <c r="C253" s="2"/>
      <c r="D253" s="1" t="s">
        <v>714</v>
      </c>
      <c r="E253" s="2"/>
      <c r="F253" s="2" t="s">
        <v>715</v>
      </c>
      <c r="G253" s="2"/>
      <c r="H253" s="36"/>
      <c r="I253" s="36">
        <v>4</v>
      </c>
      <c r="J253" s="36"/>
      <c r="K253" s="36"/>
      <c r="L253" s="36"/>
      <c r="M253" s="36"/>
      <c r="N253" s="36"/>
      <c r="O253" s="36"/>
      <c r="P253" s="36"/>
      <c r="Q253" s="36"/>
      <c r="R253" s="37"/>
      <c r="S253" s="37"/>
      <c r="T253" s="38"/>
      <c r="U253" s="45"/>
      <c r="V253" s="45"/>
      <c r="W253" s="45"/>
      <c r="X253" s="45"/>
      <c r="Y253" s="45"/>
      <c r="Z253" s="45"/>
      <c r="AA253" s="45"/>
      <c r="AB253" s="45"/>
      <c r="AC253" s="45"/>
      <c r="AD253" s="39"/>
      <c r="AE253" s="40"/>
      <c r="AF253" s="38"/>
      <c r="AG253" s="38"/>
      <c r="AH253" s="41"/>
      <c r="AI253" s="42"/>
      <c r="AJ253" s="42"/>
      <c r="AK253" s="42"/>
      <c r="AL253" s="42"/>
      <c r="AM253" s="43"/>
      <c r="AN253" s="42"/>
      <c r="AQ253" s="4">
        <v>0.6</v>
      </c>
      <c r="AS253" s="4">
        <v>642</v>
      </c>
      <c r="AU253" s="4">
        <v>385.2</v>
      </c>
      <c r="AV253" s="4">
        <f t="shared" si="8"/>
        <v>96.3</v>
      </c>
    </row>
    <row r="254" s="4" customFormat="1" customHeight="1" spans="1:48">
      <c r="A254" s="36">
        <v>249</v>
      </c>
      <c r="B254" s="36"/>
      <c r="C254" s="2"/>
      <c r="D254" s="1" t="s">
        <v>716</v>
      </c>
      <c r="E254" s="2" t="s">
        <v>711</v>
      </c>
      <c r="F254" s="2"/>
      <c r="G254" s="2"/>
      <c r="H254" s="36"/>
      <c r="I254" s="36">
        <v>2</v>
      </c>
      <c r="J254" s="36"/>
      <c r="K254" s="36"/>
      <c r="L254" s="36"/>
      <c r="M254" s="36"/>
      <c r="N254" s="36"/>
      <c r="O254" s="36"/>
      <c r="P254" s="36"/>
      <c r="Q254" s="36"/>
      <c r="R254" s="37"/>
      <c r="S254" s="37"/>
      <c r="T254" s="38"/>
      <c r="U254" s="45"/>
      <c r="V254" s="45"/>
      <c r="W254" s="45"/>
      <c r="X254" s="45"/>
      <c r="Y254" s="45"/>
      <c r="Z254" s="45"/>
      <c r="AA254" s="45"/>
      <c r="AB254" s="45"/>
      <c r="AC254" s="45"/>
      <c r="AD254" s="39"/>
      <c r="AE254" s="40"/>
      <c r="AF254" s="38"/>
      <c r="AG254" s="38"/>
      <c r="AH254" s="41"/>
      <c r="AI254" s="42"/>
      <c r="AJ254" s="42"/>
      <c r="AK254" s="42"/>
      <c r="AL254" s="42"/>
      <c r="AM254" s="43"/>
      <c r="AN254" s="42"/>
      <c r="AU254" s="4">
        <v>518.4</v>
      </c>
      <c r="AV254" s="4">
        <f t="shared" si="8"/>
        <v>259.2</v>
      </c>
    </row>
    <row r="255" s="4" customFormat="1" customHeight="1" spans="1:48">
      <c r="A255" s="36">
        <v>250</v>
      </c>
      <c r="B255" s="36"/>
      <c r="C255" s="2"/>
      <c r="D255" s="1" t="s">
        <v>712</v>
      </c>
      <c r="E255" s="2" t="s">
        <v>717</v>
      </c>
      <c r="F255" s="2"/>
      <c r="G255" s="2"/>
      <c r="H255" s="36"/>
      <c r="I255" s="36">
        <v>6</v>
      </c>
      <c r="J255" s="36"/>
      <c r="K255" s="36"/>
      <c r="L255" s="36"/>
      <c r="M255" s="36"/>
      <c r="N255" s="36"/>
      <c r="O255" s="36"/>
      <c r="P255" s="36"/>
      <c r="Q255" s="36"/>
      <c r="R255" s="37"/>
      <c r="S255" s="37"/>
      <c r="T255" s="38"/>
      <c r="U255" s="45"/>
      <c r="V255" s="45"/>
      <c r="W255" s="45"/>
      <c r="X255" s="45"/>
      <c r="Y255" s="45"/>
      <c r="Z255" s="45"/>
      <c r="AA255" s="45"/>
      <c r="AB255" s="45"/>
      <c r="AC255" s="45"/>
      <c r="AD255" s="39"/>
      <c r="AE255" s="40"/>
      <c r="AF255" s="38"/>
      <c r="AG255" s="38"/>
      <c r="AH255" s="41"/>
      <c r="AI255" s="42"/>
      <c r="AJ255" s="42"/>
      <c r="AK255" s="42"/>
      <c r="AL255" s="42"/>
      <c r="AM255" s="43"/>
      <c r="AN255" s="42"/>
      <c r="AU255" s="4">
        <v>130</v>
      </c>
      <c r="AV255" s="4">
        <f t="shared" si="8"/>
        <v>21.6666666666667</v>
      </c>
    </row>
    <row r="256" s="4" customFormat="1" customHeight="1" spans="1:48">
      <c r="A256" s="36">
        <v>251</v>
      </c>
      <c r="B256" s="36"/>
      <c r="C256" s="2"/>
      <c r="D256" s="1" t="s">
        <v>718</v>
      </c>
      <c r="E256" s="2" t="s">
        <v>680</v>
      </c>
      <c r="F256" s="2"/>
      <c r="G256" s="2"/>
      <c r="H256" s="36" t="s">
        <v>205</v>
      </c>
      <c r="I256" s="36">
        <v>1</v>
      </c>
      <c r="J256" s="36"/>
      <c r="K256" s="36"/>
      <c r="L256" s="36"/>
      <c r="M256" s="36"/>
      <c r="N256" s="36"/>
      <c r="O256" s="36"/>
      <c r="P256" s="36"/>
      <c r="Q256" s="36"/>
      <c r="R256" s="37"/>
      <c r="S256" s="37"/>
      <c r="T256" s="38"/>
      <c r="U256" s="45"/>
      <c r="V256" s="45"/>
      <c r="W256" s="45"/>
      <c r="X256" s="45"/>
      <c r="Y256" s="45"/>
      <c r="Z256" s="45"/>
      <c r="AA256" s="45"/>
      <c r="AB256" s="45"/>
      <c r="AC256" s="45"/>
      <c r="AD256" s="39"/>
      <c r="AE256" s="40"/>
      <c r="AF256" s="38"/>
      <c r="AG256" s="38"/>
      <c r="AH256" s="41"/>
      <c r="AI256" s="42"/>
      <c r="AJ256" s="42"/>
      <c r="AK256" s="42"/>
      <c r="AL256" s="42"/>
      <c r="AM256" s="43"/>
      <c r="AN256" s="42"/>
      <c r="AU256" s="4">
        <v>480</v>
      </c>
      <c r="AV256" s="4">
        <f t="shared" si="8"/>
        <v>480</v>
      </c>
    </row>
    <row r="257" s="4" customFormat="1" customHeight="1" spans="1:48">
      <c r="A257" s="36">
        <v>252</v>
      </c>
      <c r="B257" s="36"/>
      <c r="C257" s="2"/>
      <c r="D257" s="1" t="s">
        <v>706</v>
      </c>
      <c r="E257" s="2" t="s">
        <v>680</v>
      </c>
      <c r="F257" s="2" t="s">
        <v>719</v>
      </c>
      <c r="G257" s="2"/>
      <c r="H257" s="36" t="s">
        <v>205</v>
      </c>
      <c r="I257" s="36">
        <v>1</v>
      </c>
      <c r="J257" s="36"/>
      <c r="K257" s="36"/>
      <c r="L257" s="36"/>
      <c r="M257" s="36"/>
      <c r="N257" s="36"/>
      <c r="O257" s="36"/>
      <c r="P257" s="36"/>
      <c r="Q257" s="36"/>
      <c r="R257" s="37"/>
      <c r="S257" s="37"/>
      <c r="T257" s="38"/>
      <c r="U257" s="45"/>
      <c r="V257" s="45"/>
      <c r="W257" s="45"/>
      <c r="X257" s="45"/>
      <c r="Y257" s="45"/>
      <c r="Z257" s="45"/>
      <c r="AA257" s="45"/>
      <c r="AB257" s="45"/>
      <c r="AC257" s="45"/>
      <c r="AD257" s="39"/>
      <c r="AE257" s="40"/>
      <c r="AF257" s="38"/>
      <c r="AG257" s="38"/>
      <c r="AH257" s="41"/>
      <c r="AI257" s="42"/>
      <c r="AJ257" s="42"/>
      <c r="AK257" s="42"/>
      <c r="AL257" s="42"/>
      <c r="AM257" s="43"/>
      <c r="AN257" s="42"/>
      <c r="AU257" s="4">
        <v>400</v>
      </c>
      <c r="AV257" s="4">
        <f t="shared" si="8"/>
        <v>400</v>
      </c>
    </row>
    <row r="258" s="4" customFormat="1" customHeight="1" spans="1:48">
      <c r="A258" s="36">
        <v>253</v>
      </c>
      <c r="B258" s="36"/>
      <c r="C258" s="2"/>
      <c r="D258" s="1" t="s">
        <v>706</v>
      </c>
      <c r="E258" s="2" t="s">
        <v>678</v>
      </c>
      <c r="F258" s="2" t="s">
        <v>708</v>
      </c>
      <c r="G258" s="2"/>
      <c r="H258" s="36" t="s">
        <v>205</v>
      </c>
      <c r="I258" s="36">
        <v>1</v>
      </c>
      <c r="J258" s="36"/>
      <c r="K258" s="36"/>
      <c r="L258" s="36"/>
      <c r="M258" s="36"/>
      <c r="N258" s="36"/>
      <c r="O258" s="36"/>
      <c r="P258" s="36"/>
      <c r="Q258" s="36"/>
      <c r="R258" s="37"/>
      <c r="S258" s="37"/>
      <c r="T258" s="38"/>
      <c r="U258" s="45"/>
      <c r="V258" s="45"/>
      <c r="W258" s="45"/>
      <c r="X258" s="45"/>
      <c r="Y258" s="45"/>
      <c r="Z258" s="45"/>
      <c r="AA258" s="45"/>
      <c r="AB258" s="45"/>
      <c r="AC258" s="45"/>
      <c r="AD258" s="39"/>
      <c r="AE258" s="40"/>
      <c r="AF258" s="38"/>
      <c r="AG258" s="38"/>
      <c r="AH258" s="41"/>
      <c r="AI258" s="42"/>
      <c r="AJ258" s="42"/>
      <c r="AK258" s="42"/>
      <c r="AL258" s="42"/>
      <c r="AM258" s="43"/>
      <c r="AN258" s="42"/>
      <c r="AQ258" s="4">
        <v>0.6</v>
      </c>
      <c r="AS258" s="4">
        <v>600</v>
      </c>
      <c r="AU258" s="4">
        <v>360</v>
      </c>
      <c r="AV258" s="4">
        <f t="shared" si="8"/>
        <v>360</v>
      </c>
    </row>
    <row r="259" s="4" customFormat="1" customHeight="1" spans="1:48">
      <c r="A259" s="36">
        <v>254</v>
      </c>
      <c r="B259" s="36"/>
      <c r="C259" s="2"/>
      <c r="D259" s="1" t="s">
        <v>720</v>
      </c>
      <c r="E259" s="2" t="s">
        <v>721</v>
      </c>
      <c r="F259" s="2"/>
      <c r="G259" s="2"/>
      <c r="H259" s="36" t="s">
        <v>205</v>
      </c>
      <c r="I259" s="36">
        <v>1</v>
      </c>
      <c r="J259" s="36"/>
      <c r="K259" s="36"/>
      <c r="L259" s="36"/>
      <c r="M259" s="36"/>
      <c r="N259" s="36"/>
      <c r="O259" s="36"/>
      <c r="P259" s="36"/>
      <c r="Q259" s="36"/>
      <c r="R259" s="37"/>
      <c r="S259" s="37"/>
      <c r="T259" s="38"/>
      <c r="U259" s="45"/>
      <c r="V259" s="45"/>
      <c r="W259" s="45"/>
      <c r="X259" s="45"/>
      <c r="Y259" s="45"/>
      <c r="Z259" s="45"/>
      <c r="AA259" s="45"/>
      <c r="AB259" s="45"/>
      <c r="AC259" s="45"/>
      <c r="AD259" s="39"/>
      <c r="AE259" s="40"/>
      <c r="AF259" s="38"/>
      <c r="AG259" s="38"/>
      <c r="AH259" s="41"/>
      <c r="AI259" s="42"/>
      <c r="AJ259" s="42"/>
      <c r="AK259" s="42"/>
      <c r="AL259" s="42"/>
      <c r="AM259" s="43"/>
      <c r="AN259" s="42"/>
      <c r="AQ259" s="4">
        <v>0.6</v>
      </c>
      <c r="AS259" s="4">
        <v>480</v>
      </c>
      <c r="AU259" s="4">
        <v>288</v>
      </c>
      <c r="AV259" s="4">
        <f t="shared" si="8"/>
        <v>288</v>
      </c>
    </row>
    <row r="260" s="4" customFormat="1" customHeight="1" spans="1:48">
      <c r="A260" s="36">
        <v>255</v>
      </c>
      <c r="B260" s="36"/>
      <c r="C260" s="2"/>
      <c r="D260" s="1" t="s">
        <v>560</v>
      </c>
      <c r="E260" s="2"/>
      <c r="F260" s="2" t="s">
        <v>722</v>
      </c>
      <c r="G260" s="2"/>
      <c r="H260" s="36" t="s">
        <v>205</v>
      </c>
      <c r="I260" s="36">
        <v>3</v>
      </c>
      <c r="J260" s="36"/>
      <c r="K260" s="36"/>
      <c r="L260" s="36"/>
      <c r="M260" s="36"/>
      <c r="N260" s="36"/>
      <c r="O260" s="36"/>
      <c r="P260" s="36"/>
      <c r="Q260" s="36"/>
      <c r="R260" s="37"/>
      <c r="S260" s="37"/>
      <c r="T260" s="38"/>
      <c r="U260" s="45"/>
      <c r="V260" s="45"/>
      <c r="W260" s="45"/>
      <c r="X260" s="45"/>
      <c r="Y260" s="45"/>
      <c r="Z260" s="45"/>
      <c r="AA260" s="45"/>
      <c r="AB260" s="45"/>
      <c r="AC260" s="45"/>
      <c r="AD260" s="39"/>
      <c r="AE260" s="40"/>
      <c r="AF260" s="38"/>
      <c r="AG260" s="38"/>
      <c r="AH260" s="41"/>
      <c r="AI260" s="42"/>
      <c r="AJ260" s="42"/>
      <c r="AK260" s="42"/>
      <c r="AL260" s="42"/>
      <c r="AM260" s="43"/>
      <c r="AN260" s="42"/>
      <c r="AQ260" s="4">
        <v>0.6</v>
      </c>
      <c r="AS260" s="4">
        <v>1200</v>
      </c>
      <c r="AU260" s="4">
        <v>720</v>
      </c>
      <c r="AV260" s="4">
        <f t="shared" si="8"/>
        <v>240</v>
      </c>
    </row>
    <row r="261" s="4" customFormat="1" customHeight="1" spans="1:48">
      <c r="A261" s="36">
        <v>256</v>
      </c>
      <c r="B261" s="36"/>
      <c r="C261" s="2"/>
      <c r="D261" s="1" t="s">
        <v>723</v>
      </c>
      <c r="E261" s="2" t="s">
        <v>724</v>
      </c>
      <c r="F261" s="2" t="s">
        <v>725</v>
      </c>
      <c r="G261" s="2"/>
      <c r="H261" s="36" t="s">
        <v>709</v>
      </c>
      <c r="I261" s="36">
        <v>1</v>
      </c>
      <c r="J261" s="36"/>
      <c r="K261" s="36"/>
      <c r="L261" s="36"/>
      <c r="M261" s="36"/>
      <c r="N261" s="36"/>
      <c r="O261" s="36"/>
      <c r="P261" s="36"/>
      <c r="Q261" s="36"/>
      <c r="R261" s="37"/>
      <c r="S261" s="37"/>
      <c r="T261" s="38"/>
      <c r="U261" s="45"/>
      <c r="V261" s="45"/>
      <c r="W261" s="45"/>
      <c r="X261" s="45"/>
      <c r="Y261" s="45"/>
      <c r="Z261" s="45"/>
      <c r="AA261" s="45"/>
      <c r="AB261" s="45"/>
      <c r="AC261" s="45"/>
      <c r="AD261" s="39"/>
      <c r="AE261" s="40"/>
      <c r="AF261" s="38"/>
      <c r="AG261" s="38"/>
      <c r="AH261" s="41"/>
      <c r="AI261" s="42"/>
      <c r="AJ261" s="42"/>
      <c r="AK261" s="42"/>
      <c r="AL261" s="42"/>
      <c r="AM261" s="43"/>
      <c r="AN261" s="42"/>
      <c r="AP261" s="4">
        <v>200</v>
      </c>
      <c r="AQ261" s="4">
        <v>0.14</v>
      </c>
      <c r="AS261" s="4">
        <v>200</v>
      </c>
      <c r="AU261" s="4">
        <v>28</v>
      </c>
      <c r="AV261" s="4">
        <f t="shared" si="8"/>
        <v>28</v>
      </c>
    </row>
    <row r="262" s="4" customFormat="1" customHeight="1" spans="1:48">
      <c r="A262" s="36">
        <v>257</v>
      </c>
      <c r="B262" s="36"/>
      <c r="C262" s="2"/>
      <c r="D262" s="1" t="s">
        <v>726</v>
      </c>
      <c r="E262" s="2" t="s">
        <v>727</v>
      </c>
      <c r="F262" s="2" t="s">
        <v>728</v>
      </c>
      <c r="G262" s="2"/>
      <c r="H262" s="36" t="s">
        <v>205</v>
      </c>
      <c r="I262" s="36">
        <v>5</v>
      </c>
      <c r="J262" s="36"/>
      <c r="K262" s="36"/>
      <c r="L262" s="36"/>
      <c r="M262" s="36"/>
      <c r="N262" s="36"/>
      <c r="O262" s="36"/>
      <c r="P262" s="36"/>
      <c r="Q262" s="36"/>
      <c r="R262" s="37"/>
      <c r="S262" s="37"/>
      <c r="T262" s="38"/>
      <c r="U262" s="45"/>
      <c r="V262" s="45"/>
      <c r="W262" s="45"/>
      <c r="X262" s="45"/>
      <c r="Y262" s="45"/>
      <c r="Z262" s="45"/>
      <c r="AA262" s="45"/>
      <c r="AB262" s="45"/>
      <c r="AC262" s="45"/>
      <c r="AD262" s="39"/>
      <c r="AE262" s="40"/>
      <c r="AF262" s="38"/>
      <c r="AG262" s="38"/>
      <c r="AH262" s="41"/>
      <c r="AI262" s="42"/>
      <c r="AJ262" s="42"/>
      <c r="AK262" s="42"/>
      <c r="AL262" s="42"/>
      <c r="AM262" s="43"/>
      <c r="AN262" s="42"/>
      <c r="AQ262" s="4">
        <v>0.6</v>
      </c>
      <c r="AS262" s="4">
        <v>1200</v>
      </c>
      <c r="AU262" s="4">
        <v>720</v>
      </c>
      <c r="AV262" s="4">
        <f t="shared" ref="AV262:AV325" si="9">AU262/I262</f>
        <v>144</v>
      </c>
    </row>
    <row r="263" s="4" customFormat="1" customHeight="1" spans="1:48">
      <c r="A263" s="36">
        <v>258</v>
      </c>
      <c r="B263" s="36"/>
      <c r="C263" s="2"/>
      <c r="D263" s="1" t="s">
        <v>729</v>
      </c>
      <c r="E263" s="2" t="s">
        <v>730</v>
      </c>
      <c r="F263" s="2" t="s">
        <v>731</v>
      </c>
      <c r="G263" s="2"/>
      <c r="H263" s="36" t="s">
        <v>205</v>
      </c>
      <c r="I263" s="36">
        <v>1</v>
      </c>
      <c r="J263" s="36"/>
      <c r="K263" s="36"/>
      <c r="L263" s="36"/>
      <c r="M263" s="36"/>
      <c r="N263" s="36"/>
      <c r="O263" s="36"/>
      <c r="P263" s="36"/>
      <c r="Q263" s="36"/>
      <c r="R263" s="37"/>
      <c r="S263" s="37"/>
      <c r="T263" s="38"/>
      <c r="U263" s="45"/>
      <c r="V263" s="45"/>
      <c r="W263" s="45"/>
      <c r="X263" s="45"/>
      <c r="Y263" s="45"/>
      <c r="Z263" s="45"/>
      <c r="AA263" s="45"/>
      <c r="AB263" s="45"/>
      <c r="AC263" s="45"/>
      <c r="AD263" s="39"/>
      <c r="AE263" s="40"/>
      <c r="AF263" s="38"/>
      <c r="AG263" s="38"/>
      <c r="AH263" s="41"/>
      <c r="AI263" s="42"/>
      <c r="AJ263" s="42"/>
      <c r="AK263" s="42"/>
      <c r="AL263" s="42"/>
      <c r="AM263" s="43"/>
      <c r="AN263" s="42"/>
      <c r="AQ263" s="4">
        <v>0.6</v>
      </c>
      <c r="AS263" s="4">
        <v>1000</v>
      </c>
      <c r="AU263" s="4">
        <v>600</v>
      </c>
      <c r="AV263" s="4">
        <f t="shared" si="9"/>
        <v>600</v>
      </c>
    </row>
    <row r="264" s="4" customFormat="1" customHeight="1" spans="1:48">
      <c r="A264" s="36">
        <v>259</v>
      </c>
      <c r="B264" s="36"/>
      <c r="C264" s="2"/>
      <c r="D264" s="1" t="s">
        <v>732</v>
      </c>
      <c r="E264" s="2" t="s">
        <v>733</v>
      </c>
      <c r="F264" s="2" t="s">
        <v>734</v>
      </c>
      <c r="G264" s="2"/>
      <c r="H264" s="36" t="s">
        <v>205</v>
      </c>
      <c r="I264" s="36">
        <v>1</v>
      </c>
      <c r="J264" s="36"/>
      <c r="K264" s="36"/>
      <c r="L264" s="36"/>
      <c r="M264" s="36"/>
      <c r="N264" s="36"/>
      <c r="O264" s="36"/>
      <c r="P264" s="36"/>
      <c r="Q264" s="36"/>
      <c r="R264" s="37"/>
      <c r="S264" s="37"/>
      <c r="T264" s="38"/>
      <c r="U264" s="45"/>
      <c r="V264" s="45"/>
      <c r="W264" s="45"/>
      <c r="X264" s="45"/>
      <c r="Y264" s="45"/>
      <c r="Z264" s="45"/>
      <c r="AA264" s="45"/>
      <c r="AB264" s="45"/>
      <c r="AC264" s="45"/>
      <c r="AD264" s="39"/>
      <c r="AE264" s="40"/>
      <c r="AF264" s="38"/>
      <c r="AG264" s="38"/>
      <c r="AH264" s="41"/>
      <c r="AI264" s="42"/>
      <c r="AJ264" s="42"/>
      <c r="AK264" s="42"/>
      <c r="AL264" s="42"/>
      <c r="AM264" s="43"/>
      <c r="AN264" s="42"/>
      <c r="AQ264" s="4">
        <v>0.6</v>
      </c>
      <c r="AS264" s="4">
        <v>300</v>
      </c>
      <c r="AU264" s="4">
        <v>180</v>
      </c>
      <c r="AV264" s="4">
        <f t="shared" si="9"/>
        <v>180</v>
      </c>
    </row>
    <row r="265" s="4" customFormat="1" customHeight="1" spans="1:48">
      <c r="A265" s="36">
        <v>260</v>
      </c>
      <c r="B265" s="36"/>
      <c r="C265" s="2"/>
      <c r="D265" s="1" t="s">
        <v>376</v>
      </c>
      <c r="E265" s="2" t="s">
        <v>686</v>
      </c>
      <c r="F265" s="2" t="s">
        <v>735</v>
      </c>
      <c r="G265" s="2"/>
      <c r="H265" s="36" t="s">
        <v>205</v>
      </c>
      <c r="I265" s="36">
        <v>23</v>
      </c>
      <c r="J265" s="36"/>
      <c r="K265" s="36"/>
      <c r="L265" s="36"/>
      <c r="M265" s="36"/>
      <c r="N265" s="36"/>
      <c r="O265" s="36"/>
      <c r="P265" s="36"/>
      <c r="Q265" s="36"/>
      <c r="R265" s="37"/>
      <c r="S265" s="37"/>
      <c r="T265" s="38"/>
      <c r="U265" s="45"/>
      <c r="V265" s="45"/>
      <c r="W265" s="45"/>
      <c r="X265" s="45"/>
      <c r="Y265" s="45"/>
      <c r="Z265" s="45"/>
      <c r="AA265" s="45"/>
      <c r="AB265" s="45"/>
      <c r="AC265" s="45"/>
      <c r="AD265" s="39"/>
      <c r="AE265" s="40"/>
      <c r="AF265" s="38"/>
      <c r="AG265" s="38"/>
      <c r="AH265" s="41"/>
      <c r="AI265" s="42"/>
      <c r="AJ265" s="42"/>
      <c r="AK265" s="42"/>
      <c r="AL265" s="42"/>
      <c r="AM265" s="43"/>
      <c r="AN265" s="42"/>
      <c r="AQ265" s="4">
        <v>0.6</v>
      </c>
      <c r="AS265" s="4">
        <v>588</v>
      </c>
      <c r="AU265" s="4">
        <v>352.8</v>
      </c>
      <c r="AV265" s="54">
        <f t="shared" si="9"/>
        <v>15.3391304347826</v>
      </c>
    </row>
    <row r="266" s="4" customFormat="1" customHeight="1" spans="1:48">
      <c r="A266" s="36">
        <v>261</v>
      </c>
      <c r="B266" s="36"/>
      <c r="C266" s="2"/>
      <c r="D266" s="1" t="s">
        <v>736</v>
      </c>
      <c r="E266" s="2" t="s">
        <v>737</v>
      </c>
      <c r="F266" s="2" t="s">
        <v>738</v>
      </c>
      <c r="G266" s="2"/>
      <c r="H266" s="36" t="s">
        <v>709</v>
      </c>
      <c r="I266" s="36">
        <v>44</v>
      </c>
      <c r="J266" s="36"/>
      <c r="K266" s="36"/>
      <c r="L266" s="36"/>
      <c r="M266" s="36"/>
      <c r="N266" s="36"/>
      <c r="O266" s="36"/>
      <c r="P266" s="36"/>
      <c r="Q266" s="36"/>
      <c r="R266" s="37"/>
      <c r="S266" s="37"/>
      <c r="T266" s="38"/>
      <c r="U266" s="45"/>
      <c r="V266" s="45"/>
      <c r="W266" s="45"/>
      <c r="X266" s="45"/>
      <c r="Y266" s="45"/>
      <c r="Z266" s="45"/>
      <c r="AA266" s="45"/>
      <c r="AB266" s="45"/>
      <c r="AC266" s="45"/>
      <c r="AD266" s="39"/>
      <c r="AE266" s="40"/>
      <c r="AF266" s="38"/>
      <c r="AG266" s="38"/>
      <c r="AH266" s="41"/>
      <c r="AI266" s="42"/>
      <c r="AJ266" s="42"/>
      <c r="AK266" s="42"/>
      <c r="AL266" s="42"/>
      <c r="AM266" s="43"/>
      <c r="AN266" s="42"/>
      <c r="AP266" s="4">
        <v>400</v>
      </c>
      <c r="AQ266" s="4">
        <v>0.14</v>
      </c>
      <c r="AS266" s="4">
        <v>399.9</v>
      </c>
      <c r="AU266" s="4">
        <v>2464</v>
      </c>
      <c r="AV266" s="4">
        <f t="shared" si="9"/>
        <v>56</v>
      </c>
    </row>
    <row r="267" s="4" customFormat="1" customHeight="1" spans="1:48">
      <c r="A267" s="36">
        <v>262</v>
      </c>
      <c r="B267" s="36"/>
      <c r="C267" s="2"/>
      <c r="D267" s="1" t="s">
        <v>739</v>
      </c>
      <c r="E267" s="2" t="s">
        <v>740</v>
      </c>
      <c r="F267" s="2"/>
      <c r="G267" s="2"/>
      <c r="H267" s="36" t="s">
        <v>709</v>
      </c>
      <c r="I267" s="36">
        <v>41</v>
      </c>
      <c r="J267" s="36"/>
      <c r="K267" s="36"/>
      <c r="L267" s="36"/>
      <c r="M267" s="36"/>
      <c r="N267" s="36"/>
      <c r="O267" s="36"/>
      <c r="P267" s="36"/>
      <c r="Q267" s="36"/>
      <c r="R267" s="37"/>
      <c r="S267" s="37"/>
      <c r="T267" s="38"/>
      <c r="U267" s="45"/>
      <c r="V267" s="45"/>
      <c r="W267" s="45"/>
      <c r="X267" s="45"/>
      <c r="Y267" s="45"/>
      <c r="Z267" s="45"/>
      <c r="AA267" s="45"/>
      <c r="AB267" s="45"/>
      <c r="AC267" s="45"/>
      <c r="AD267" s="39"/>
      <c r="AE267" s="40"/>
      <c r="AF267" s="38"/>
      <c r="AG267" s="38"/>
      <c r="AH267" s="41"/>
      <c r="AI267" s="42"/>
      <c r="AJ267" s="42"/>
      <c r="AK267" s="42"/>
      <c r="AL267" s="42"/>
      <c r="AM267" s="43"/>
      <c r="AN267" s="42"/>
      <c r="AP267" s="4">
        <v>180</v>
      </c>
      <c r="AQ267" s="4">
        <v>0.14</v>
      </c>
      <c r="AS267" s="4">
        <v>180</v>
      </c>
      <c r="AU267" s="4">
        <v>1033.2</v>
      </c>
      <c r="AV267" s="4">
        <f t="shared" si="9"/>
        <v>25.2</v>
      </c>
    </row>
    <row r="268" s="4" customFormat="1" customHeight="1" spans="1:48">
      <c r="A268" s="36">
        <v>263</v>
      </c>
      <c r="B268" s="36"/>
      <c r="C268" s="2"/>
      <c r="D268" s="1" t="s">
        <v>741</v>
      </c>
      <c r="E268" s="2" t="s">
        <v>711</v>
      </c>
      <c r="F268" s="2"/>
      <c r="G268" s="2"/>
      <c r="H268" s="36" t="s">
        <v>709</v>
      </c>
      <c r="I268" s="36">
        <v>37</v>
      </c>
      <c r="J268" s="36"/>
      <c r="K268" s="36"/>
      <c r="L268" s="36"/>
      <c r="M268" s="36"/>
      <c r="N268" s="36"/>
      <c r="O268" s="36"/>
      <c r="P268" s="36"/>
      <c r="Q268" s="36"/>
      <c r="R268" s="37"/>
      <c r="S268" s="37"/>
      <c r="T268" s="38"/>
      <c r="U268" s="45"/>
      <c r="V268" s="45"/>
      <c r="W268" s="45"/>
      <c r="X268" s="45"/>
      <c r="Y268" s="45"/>
      <c r="Z268" s="45"/>
      <c r="AA268" s="45"/>
      <c r="AB268" s="45"/>
      <c r="AC268" s="45"/>
      <c r="AD268" s="39"/>
      <c r="AE268" s="40"/>
      <c r="AF268" s="38"/>
      <c r="AG268" s="38"/>
      <c r="AH268" s="41"/>
      <c r="AI268" s="42"/>
      <c r="AJ268" s="42"/>
      <c r="AK268" s="42"/>
      <c r="AL268" s="42"/>
      <c r="AM268" s="43"/>
      <c r="AN268" s="42"/>
      <c r="AP268" s="4">
        <v>80</v>
      </c>
      <c r="AQ268" s="4">
        <v>0.14</v>
      </c>
      <c r="AS268" s="4">
        <v>800</v>
      </c>
      <c r="AU268" s="4">
        <v>414.4</v>
      </c>
      <c r="AV268" s="54">
        <f t="shared" si="9"/>
        <v>11.2</v>
      </c>
    </row>
    <row r="269" s="4" customFormat="1" customHeight="1" spans="1:48">
      <c r="A269" s="36">
        <v>264</v>
      </c>
      <c r="B269" s="36"/>
      <c r="C269" s="2"/>
      <c r="D269" s="1" t="s">
        <v>741</v>
      </c>
      <c r="E269" s="2" t="s">
        <v>713</v>
      </c>
      <c r="F269" s="2"/>
      <c r="G269" s="2"/>
      <c r="H269" s="36" t="s">
        <v>709</v>
      </c>
      <c r="I269" s="36">
        <v>11</v>
      </c>
      <c r="J269" s="36"/>
      <c r="K269" s="36"/>
      <c r="L269" s="36"/>
      <c r="M269" s="36"/>
      <c r="N269" s="36"/>
      <c r="O269" s="36"/>
      <c r="P269" s="36"/>
      <c r="Q269" s="36"/>
      <c r="R269" s="37"/>
      <c r="S269" s="37"/>
      <c r="T269" s="38"/>
      <c r="U269" s="45"/>
      <c r="V269" s="45"/>
      <c r="W269" s="45"/>
      <c r="X269" s="45"/>
      <c r="Y269" s="45"/>
      <c r="Z269" s="45"/>
      <c r="AA269" s="45"/>
      <c r="AB269" s="45"/>
      <c r="AC269" s="45"/>
      <c r="AD269" s="39"/>
      <c r="AE269" s="40"/>
      <c r="AF269" s="38"/>
      <c r="AG269" s="38"/>
      <c r="AH269" s="41"/>
      <c r="AI269" s="42"/>
      <c r="AJ269" s="42"/>
      <c r="AK269" s="42"/>
      <c r="AL269" s="42"/>
      <c r="AM269" s="43"/>
      <c r="AN269" s="42"/>
      <c r="AP269" s="4">
        <v>90</v>
      </c>
      <c r="AQ269" s="4">
        <v>0.14</v>
      </c>
      <c r="AS269" s="4">
        <v>900</v>
      </c>
      <c r="AU269" s="4">
        <v>138.6</v>
      </c>
      <c r="AV269" s="54">
        <f t="shared" si="9"/>
        <v>12.6</v>
      </c>
    </row>
    <row r="270" s="4" customFormat="1" customHeight="1" spans="1:48">
      <c r="A270" s="36">
        <v>265</v>
      </c>
      <c r="B270" s="36"/>
      <c r="C270" s="2"/>
      <c r="D270" s="1" t="s">
        <v>742</v>
      </c>
      <c r="E270" s="2" t="s">
        <v>713</v>
      </c>
      <c r="F270" s="2"/>
      <c r="G270" s="2"/>
      <c r="H270" s="36" t="s">
        <v>709</v>
      </c>
      <c r="I270" s="36">
        <v>5</v>
      </c>
      <c r="J270" s="36"/>
      <c r="K270" s="36"/>
      <c r="L270" s="36"/>
      <c r="M270" s="36"/>
      <c r="N270" s="36"/>
      <c r="O270" s="36"/>
      <c r="P270" s="36"/>
      <c r="Q270" s="36"/>
      <c r="R270" s="37"/>
      <c r="S270" s="37"/>
      <c r="T270" s="38"/>
      <c r="U270" s="45"/>
      <c r="V270" s="45"/>
      <c r="W270" s="45"/>
      <c r="X270" s="45"/>
      <c r="Y270" s="45"/>
      <c r="Z270" s="45"/>
      <c r="AA270" s="45"/>
      <c r="AB270" s="45"/>
      <c r="AC270" s="45"/>
      <c r="AD270" s="39"/>
      <c r="AE270" s="40"/>
      <c r="AF270" s="38"/>
      <c r="AG270" s="38"/>
      <c r="AH270" s="41"/>
      <c r="AI270" s="42"/>
      <c r="AJ270" s="42"/>
      <c r="AK270" s="42"/>
      <c r="AL270" s="42"/>
      <c r="AM270" s="43"/>
      <c r="AN270" s="42"/>
      <c r="AP270" s="4">
        <v>90</v>
      </c>
      <c r="AQ270" s="4">
        <v>0.14</v>
      </c>
      <c r="AU270" s="4">
        <v>63</v>
      </c>
      <c r="AV270" s="54">
        <f t="shared" si="9"/>
        <v>12.6</v>
      </c>
    </row>
    <row r="271" s="4" customFormat="1" customHeight="1" spans="1:48">
      <c r="A271" s="36">
        <v>266</v>
      </c>
      <c r="B271" s="36"/>
      <c r="C271" s="2"/>
      <c r="D271" s="1" t="s">
        <v>743</v>
      </c>
      <c r="E271" s="2" t="s">
        <v>711</v>
      </c>
      <c r="F271" s="2"/>
      <c r="G271" s="2"/>
      <c r="H271" s="36" t="s">
        <v>709</v>
      </c>
      <c r="I271" s="36">
        <v>29</v>
      </c>
      <c r="J271" s="36"/>
      <c r="K271" s="36"/>
      <c r="L271" s="36"/>
      <c r="M271" s="36"/>
      <c r="N271" s="36"/>
      <c r="O271" s="36"/>
      <c r="P271" s="36"/>
      <c r="Q271" s="36"/>
      <c r="R271" s="37"/>
      <c r="S271" s="37"/>
      <c r="T271" s="38"/>
      <c r="U271" s="45"/>
      <c r="V271" s="45"/>
      <c r="W271" s="45"/>
      <c r="X271" s="45"/>
      <c r="Y271" s="45"/>
      <c r="Z271" s="45"/>
      <c r="AA271" s="45"/>
      <c r="AB271" s="45"/>
      <c r="AC271" s="45"/>
      <c r="AD271" s="39"/>
      <c r="AE271" s="40"/>
      <c r="AF271" s="38"/>
      <c r="AG271" s="38"/>
      <c r="AH271" s="41"/>
      <c r="AI271" s="42"/>
      <c r="AJ271" s="42"/>
      <c r="AK271" s="42"/>
      <c r="AL271" s="42"/>
      <c r="AM271" s="43"/>
      <c r="AN271" s="42"/>
      <c r="AP271" s="4">
        <v>80</v>
      </c>
      <c r="AQ271" s="4">
        <v>0.14</v>
      </c>
      <c r="AU271" s="4">
        <v>324.8</v>
      </c>
      <c r="AV271" s="54">
        <f t="shared" si="9"/>
        <v>11.2</v>
      </c>
    </row>
    <row r="272" s="4" customFormat="1" customHeight="1" spans="1:48">
      <c r="A272" s="36">
        <v>267</v>
      </c>
      <c r="B272" s="36"/>
      <c r="C272" s="2"/>
      <c r="D272" s="1" t="s">
        <v>744</v>
      </c>
      <c r="E272" s="2" t="s">
        <v>745</v>
      </c>
      <c r="F272" s="2"/>
      <c r="G272" s="2"/>
      <c r="H272" s="36" t="s">
        <v>709</v>
      </c>
      <c r="I272" s="36">
        <v>3</v>
      </c>
      <c r="J272" s="36"/>
      <c r="K272" s="36"/>
      <c r="L272" s="36"/>
      <c r="M272" s="36"/>
      <c r="N272" s="36"/>
      <c r="O272" s="36"/>
      <c r="P272" s="36"/>
      <c r="Q272" s="36"/>
      <c r="R272" s="37"/>
      <c r="S272" s="37"/>
      <c r="T272" s="38"/>
      <c r="U272" s="45"/>
      <c r="V272" s="45"/>
      <c r="W272" s="45"/>
      <c r="X272" s="45"/>
      <c r="Y272" s="45"/>
      <c r="Z272" s="45"/>
      <c r="AA272" s="45"/>
      <c r="AB272" s="45"/>
      <c r="AC272" s="45"/>
      <c r="AD272" s="39"/>
      <c r="AE272" s="40"/>
      <c r="AF272" s="38"/>
      <c r="AG272" s="38"/>
      <c r="AH272" s="41"/>
      <c r="AI272" s="42"/>
      <c r="AJ272" s="42"/>
      <c r="AK272" s="42"/>
      <c r="AL272" s="42"/>
      <c r="AM272" s="43"/>
      <c r="AN272" s="42"/>
      <c r="AP272" s="4">
        <v>100</v>
      </c>
      <c r="AQ272" s="4">
        <v>0.14</v>
      </c>
      <c r="AS272" s="4">
        <v>100</v>
      </c>
      <c r="AU272" s="4">
        <v>42</v>
      </c>
      <c r="AV272" s="54">
        <f t="shared" si="9"/>
        <v>14</v>
      </c>
    </row>
    <row r="273" s="4" customFormat="1" customHeight="1" spans="1:48">
      <c r="A273" s="36">
        <v>268</v>
      </c>
      <c r="B273" s="36"/>
      <c r="C273" s="2"/>
      <c r="D273" s="1" t="s">
        <v>746</v>
      </c>
      <c r="E273" s="2" t="s">
        <v>747</v>
      </c>
      <c r="F273" s="2"/>
      <c r="G273" s="2"/>
      <c r="H273" s="36" t="s">
        <v>709</v>
      </c>
      <c r="I273" s="36">
        <v>1</v>
      </c>
      <c r="J273" s="36"/>
      <c r="K273" s="36"/>
      <c r="L273" s="36"/>
      <c r="M273" s="36"/>
      <c r="N273" s="36"/>
      <c r="O273" s="36"/>
      <c r="P273" s="36"/>
      <c r="Q273" s="36"/>
      <c r="R273" s="37"/>
      <c r="S273" s="37"/>
      <c r="T273" s="38"/>
      <c r="U273" s="45"/>
      <c r="V273" s="45"/>
      <c r="W273" s="45"/>
      <c r="X273" s="45"/>
      <c r="Y273" s="45"/>
      <c r="Z273" s="45"/>
      <c r="AA273" s="45"/>
      <c r="AB273" s="45"/>
      <c r="AC273" s="45"/>
      <c r="AD273" s="39"/>
      <c r="AE273" s="40"/>
      <c r="AF273" s="38"/>
      <c r="AG273" s="38"/>
      <c r="AH273" s="41"/>
      <c r="AI273" s="42"/>
      <c r="AJ273" s="42"/>
      <c r="AK273" s="42"/>
      <c r="AL273" s="42"/>
      <c r="AM273" s="43"/>
      <c r="AN273" s="42"/>
      <c r="AP273" s="4">
        <v>788</v>
      </c>
      <c r="AQ273" s="4">
        <v>0.14</v>
      </c>
      <c r="AU273" s="4">
        <v>110.32</v>
      </c>
      <c r="AV273" s="4">
        <f t="shared" si="9"/>
        <v>110.32</v>
      </c>
    </row>
    <row r="274" s="4" customFormat="1" customHeight="1" spans="1:48">
      <c r="A274" s="36">
        <v>269</v>
      </c>
      <c r="B274" s="36"/>
      <c r="C274" s="2"/>
      <c r="D274" s="1" t="s">
        <v>746</v>
      </c>
      <c r="E274" s="2" t="s">
        <v>748</v>
      </c>
      <c r="F274" s="2"/>
      <c r="G274" s="2"/>
      <c r="H274" s="36" t="s">
        <v>709</v>
      </c>
      <c r="I274" s="36">
        <v>1</v>
      </c>
      <c r="J274" s="36"/>
      <c r="K274" s="36"/>
      <c r="L274" s="36"/>
      <c r="M274" s="36"/>
      <c r="N274" s="36"/>
      <c r="O274" s="36"/>
      <c r="P274" s="36"/>
      <c r="Q274" s="36"/>
      <c r="R274" s="37"/>
      <c r="S274" s="37"/>
      <c r="T274" s="38"/>
      <c r="U274" s="45"/>
      <c r="V274" s="45"/>
      <c r="W274" s="45"/>
      <c r="X274" s="45"/>
      <c r="Y274" s="45"/>
      <c r="Z274" s="45"/>
      <c r="AA274" s="45"/>
      <c r="AB274" s="45"/>
      <c r="AC274" s="45"/>
      <c r="AD274" s="39"/>
      <c r="AE274" s="40"/>
      <c r="AF274" s="38"/>
      <c r="AG274" s="38"/>
      <c r="AH274" s="41"/>
      <c r="AI274" s="42"/>
      <c r="AJ274" s="42"/>
      <c r="AK274" s="42"/>
      <c r="AL274" s="42"/>
      <c r="AM274" s="43"/>
      <c r="AN274" s="42"/>
      <c r="AP274" s="4">
        <v>888</v>
      </c>
      <c r="AQ274" s="4">
        <v>0.14</v>
      </c>
      <c r="AU274" s="4">
        <v>124.32</v>
      </c>
      <c r="AV274" s="4">
        <f t="shared" si="9"/>
        <v>124.32</v>
      </c>
    </row>
    <row r="275" s="4" customFormat="1" customHeight="1" spans="1:48">
      <c r="A275" s="36">
        <v>270</v>
      </c>
      <c r="B275" s="36"/>
      <c r="C275" s="2"/>
      <c r="D275" s="1" t="s">
        <v>746</v>
      </c>
      <c r="E275" s="2" t="s">
        <v>745</v>
      </c>
      <c r="F275" s="2"/>
      <c r="G275" s="2"/>
      <c r="H275" s="36" t="s">
        <v>709</v>
      </c>
      <c r="I275" s="36">
        <v>1</v>
      </c>
      <c r="J275" s="36"/>
      <c r="K275" s="36"/>
      <c r="L275" s="36"/>
      <c r="M275" s="36"/>
      <c r="N275" s="36"/>
      <c r="O275" s="36"/>
      <c r="P275" s="36"/>
      <c r="Q275" s="36"/>
      <c r="R275" s="37"/>
      <c r="S275" s="37"/>
      <c r="T275" s="38"/>
      <c r="U275" s="45"/>
      <c r="V275" s="45"/>
      <c r="W275" s="45"/>
      <c r="X275" s="45"/>
      <c r="Y275" s="45"/>
      <c r="Z275" s="45"/>
      <c r="AA275" s="45"/>
      <c r="AB275" s="45"/>
      <c r="AC275" s="45"/>
      <c r="AD275" s="39"/>
      <c r="AE275" s="40"/>
      <c r="AF275" s="38"/>
      <c r="AG275" s="38"/>
      <c r="AH275" s="41"/>
      <c r="AI275" s="42"/>
      <c r="AJ275" s="42"/>
      <c r="AK275" s="42"/>
      <c r="AL275" s="42"/>
      <c r="AM275" s="43"/>
      <c r="AN275" s="42"/>
      <c r="AP275" s="4">
        <v>1088</v>
      </c>
      <c r="AQ275" s="4">
        <v>0.14</v>
      </c>
      <c r="AU275" s="4">
        <v>152.32</v>
      </c>
      <c r="AV275" s="4">
        <f t="shared" si="9"/>
        <v>152.32</v>
      </c>
    </row>
    <row r="276" s="4" customFormat="1" customHeight="1" spans="1:48">
      <c r="A276" s="36">
        <v>271</v>
      </c>
      <c r="B276" s="36"/>
      <c r="C276" s="2"/>
      <c r="D276" s="1" t="s">
        <v>743</v>
      </c>
      <c r="E276" s="2" t="s">
        <v>745</v>
      </c>
      <c r="F276" s="2"/>
      <c r="G276" s="2"/>
      <c r="H276" s="36" t="s">
        <v>709</v>
      </c>
      <c r="I276" s="36">
        <v>1</v>
      </c>
      <c r="J276" s="36"/>
      <c r="K276" s="36"/>
      <c r="L276" s="36"/>
      <c r="M276" s="36"/>
      <c r="N276" s="36"/>
      <c r="O276" s="36"/>
      <c r="P276" s="36"/>
      <c r="Q276" s="36"/>
      <c r="R276" s="37"/>
      <c r="S276" s="37"/>
      <c r="T276" s="38"/>
      <c r="U276" s="45"/>
      <c r="V276" s="45"/>
      <c r="W276" s="45"/>
      <c r="X276" s="45"/>
      <c r="Y276" s="45"/>
      <c r="Z276" s="45"/>
      <c r="AA276" s="45"/>
      <c r="AB276" s="45"/>
      <c r="AC276" s="45"/>
      <c r="AD276" s="39"/>
      <c r="AE276" s="40"/>
      <c r="AF276" s="38"/>
      <c r="AG276" s="38"/>
      <c r="AH276" s="41"/>
      <c r="AI276" s="42"/>
      <c r="AJ276" s="42"/>
      <c r="AK276" s="42"/>
      <c r="AL276" s="42"/>
      <c r="AM276" s="43"/>
      <c r="AN276" s="42"/>
      <c r="AP276" s="4">
        <v>1088</v>
      </c>
      <c r="AQ276" s="4">
        <v>0.14</v>
      </c>
      <c r="AU276" s="4">
        <v>152.32</v>
      </c>
      <c r="AV276" s="4">
        <f t="shared" si="9"/>
        <v>152.32</v>
      </c>
    </row>
    <row r="277" s="4" customFormat="1" customHeight="1" spans="1:48">
      <c r="A277" s="36">
        <v>272</v>
      </c>
      <c r="B277" s="36"/>
      <c r="C277" s="2"/>
      <c r="D277" s="1" t="s">
        <v>749</v>
      </c>
      <c r="E277" s="2" t="s">
        <v>717</v>
      </c>
      <c r="F277" s="2"/>
      <c r="G277" s="2"/>
      <c r="H277" s="36" t="s">
        <v>709</v>
      </c>
      <c r="I277" s="36">
        <v>1</v>
      </c>
      <c r="J277" s="36"/>
      <c r="K277" s="36"/>
      <c r="L277" s="36"/>
      <c r="M277" s="36"/>
      <c r="N277" s="36"/>
      <c r="O277" s="36"/>
      <c r="P277" s="36"/>
      <c r="Q277" s="36"/>
      <c r="R277" s="37"/>
      <c r="S277" s="37"/>
      <c r="T277" s="38"/>
      <c r="U277" s="45"/>
      <c r="V277" s="45"/>
      <c r="W277" s="45"/>
      <c r="X277" s="45"/>
      <c r="Y277" s="45"/>
      <c r="Z277" s="45"/>
      <c r="AA277" s="45"/>
      <c r="AB277" s="45"/>
      <c r="AC277" s="45"/>
      <c r="AD277" s="39"/>
      <c r="AE277" s="40"/>
      <c r="AF277" s="38"/>
      <c r="AG277" s="38"/>
      <c r="AH277" s="41"/>
      <c r="AI277" s="42"/>
      <c r="AJ277" s="42"/>
      <c r="AK277" s="42"/>
      <c r="AL277" s="42"/>
      <c r="AM277" s="43"/>
      <c r="AN277" s="42"/>
      <c r="AP277" s="4">
        <v>120</v>
      </c>
      <c r="AQ277" s="4">
        <v>0.14</v>
      </c>
      <c r="AS277" s="4">
        <v>120</v>
      </c>
      <c r="AU277" s="4">
        <v>16.8</v>
      </c>
      <c r="AV277" s="54">
        <f t="shared" si="9"/>
        <v>16.8</v>
      </c>
    </row>
    <row r="278" s="4" customFormat="1" customHeight="1" spans="1:48">
      <c r="A278" s="36">
        <v>273</v>
      </c>
      <c r="B278" s="36"/>
      <c r="C278" s="2"/>
      <c r="D278" s="1" t="s">
        <v>750</v>
      </c>
      <c r="E278" s="2" t="s">
        <v>751</v>
      </c>
      <c r="F278" s="2"/>
      <c r="G278" s="2"/>
      <c r="H278" s="36" t="s">
        <v>709</v>
      </c>
      <c r="I278" s="36">
        <v>1</v>
      </c>
      <c r="J278" s="36"/>
      <c r="K278" s="36"/>
      <c r="L278" s="36"/>
      <c r="M278" s="36"/>
      <c r="N278" s="36"/>
      <c r="O278" s="36"/>
      <c r="P278" s="36"/>
      <c r="Q278" s="36"/>
      <c r="R278" s="37"/>
      <c r="S278" s="37"/>
      <c r="T278" s="38"/>
      <c r="U278" s="45"/>
      <c r="V278" s="45"/>
      <c r="W278" s="45"/>
      <c r="X278" s="45"/>
      <c r="Y278" s="45"/>
      <c r="Z278" s="45"/>
      <c r="AA278" s="45"/>
      <c r="AB278" s="45"/>
      <c r="AC278" s="45"/>
      <c r="AD278" s="39"/>
      <c r="AE278" s="40"/>
      <c r="AF278" s="38"/>
      <c r="AG278" s="38"/>
      <c r="AH278" s="41"/>
      <c r="AI278" s="42"/>
      <c r="AJ278" s="42"/>
      <c r="AK278" s="42"/>
      <c r="AL278" s="42"/>
      <c r="AM278" s="43"/>
      <c r="AN278" s="42"/>
      <c r="AP278" s="4">
        <v>100</v>
      </c>
      <c r="AQ278" s="4">
        <v>0.14</v>
      </c>
      <c r="AS278" s="4">
        <v>100</v>
      </c>
      <c r="AU278" s="4">
        <v>14</v>
      </c>
      <c r="AV278" s="54">
        <f t="shared" si="9"/>
        <v>14</v>
      </c>
    </row>
    <row r="279" s="4" customFormat="1" customHeight="1" spans="1:48">
      <c r="A279" s="36">
        <v>274</v>
      </c>
      <c r="B279" s="36"/>
      <c r="C279" s="2"/>
      <c r="D279" s="1" t="s">
        <v>752</v>
      </c>
      <c r="E279" s="2" t="s">
        <v>748</v>
      </c>
      <c r="F279" s="2"/>
      <c r="G279" s="2"/>
      <c r="H279" s="36" t="s">
        <v>709</v>
      </c>
      <c r="I279" s="36">
        <v>2</v>
      </c>
      <c r="J279" s="36"/>
      <c r="K279" s="36"/>
      <c r="L279" s="36"/>
      <c r="M279" s="36"/>
      <c r="N279" s="36"/>
      <c r="O279" s="36"/>
      <c r="P279" s="36"/>
      <c r="Q279" s="36"/>
      <c r="R279" s="37"/>
      <c r="S279" s="37"/>
      <c r="T279" s="38"/>
      <c r="U279" s="45"/>
      <c r="V279" s="45"/>
      <c r="W279" s="45"/>
      <c r="X279" s="45"/>
      <c r="Y279" s="45"/>
      <c r="Z279" s="45"/>
      <c r="AA279" s="45"/>
      <c r="AB279" s="45"/>
      <c r="AC279" s="45"/>
      <c r="AD279" s="39"/>
      <c r="AE279" s="40"/>
      <c r="AF279" s="38"/>
      <c r="AG279" s="38"/>
      <c r="AH279" s="41"/>
      <c r="AI279" s="42"/>
      <c r="AJ279" s="42"/>
      <c r="AK279" s="42"/>
      <c r="AL279" s="42"/>
      <c r="AM279" s="43"/>
      <c r="AN279" s="42"/>
      <c r="AP279" s="4">
        <v>100</v>
      </c>
      <c r="AQ279" s="4">
        <v>0.14</v>
      </c>
      <c r="AS279" s="4">
        <v>100</v>
      </c>
      <c r="AU279" s="4">
        <v>28</v>
      </c>
      <c r="AV279" s="54">
        <f t="shared" si="9"/>
        <v>14</v>
      </c>
    </row>
    <row r="280" s="4" customFormat="1" customHeight="1" spans="1:48">
      <c r="A280" s="36">
        <v>275</v>
      </c>
      <c r="B280" s="36"/>
      <c r="C280" s="2"/>
      <c r="D280" s="1" t="s">
        <v>753</v>
      </c>
      <c r="E280" s="2" t="s">
        <v>745</v>
      </c>
      <c r="F280" s="2"/>
      <c r="G280" s="2"/>
      <c r="H280" s="36" t="s">
        <v>709</v>
      </c>
      <c r="I280" s="36">
        <v>2</v>
      </c>
      <c r="J280" s="36"/>
      <c r="K280" s="36"/>
      <c r="L280" s="36"/>
      <c r="M280" s="36"/>
      <c r="N280" s="36"/>
      <c r="O280" s="36"/>
      <c r="P280" s="36"/>
      <c r="Q280" s="36"/>
      <c r="R280" s="37"/>
      <c r="S280" s="37"/>
      <c r="T280" s="38"/>
      <c r="U280" s="45"/>
      <c r="V280" s="45"/>
      <c r="W280" s="45"/>
      <c r="X280" s="45"/>
      <c r="Y280" s="45"/>
      <c r="Z280" s="45"/>
      <c r="AA280" s="45"/>
      <c r="AB280" s="45"/>
      <c r="AC280" s="45"/>
      <c r="AD280" s="39"/>
      <c r="AE280" s="40"/>
      <c r="AF280" s="38"/>
      <c r="AG280" s="38"/>
      <c r="AH280" s="41"/>
      <c r="AI280" s="42"/>
      <c r="AJ280" s="42"/>
      <c r="AK280" s="42"/>
      <c r="AL280" s="42"/>
      <c r="AM280" s="43"/>
      <c r="AN280" s="42"/>
      <c r="AP280" s="4">
        <v>1088</v>
      </c>
      <c r="AQ280" s="4">
        <v>0.14</v>
      </c>
      <c r="AU280" s="4">
        <v>304.64</v>
      </c>
      <c r="AV280" s="4">
        <f t="shared" si="9"/>
        <v>152.32</v>
      </c>
    </row>
    <row r="281" s="4" customFormat="1" customHeight="1" spans="1:48">
      <c r="A281" s="36">
        <v>276</v>
      </c>
      <c r="B281" s="36"/>
      <c r="C281" s="2"/>
      <c r="D281" s="1" t="s">
        <v>671</v>
      </c>
      <c r="E281" s="2" t="s">
        <v>672</v>
      </c>
      <c r="F281" s="2" t="s">
        <v>754</v>
      </c>
      <c r="G281" s="2"/>
      <c r="H281" s="36" t="s">
        <v>205</v>
      </c>
      <c r="I281" s="36">
        <v>2</v>
      </c>
      <c r="J281" s="36"/>
      <c r="K281" s="36"/>
      <c r="L281" s="36"/>
      <c r="M281" s="36"/>
      <c r="N281" s="36"/>
      <c r="O281" s="36"/>
      <c r="P281" s="36"/>
      <c r="Q281" s="36"/>
      <c r="R281" s="37"/>
      <c r="S281" s="37"/>
      <c r="T281" s="38"/>
      <c r="U281" s="45"/>
      <c r="V281" s="45"/>
      <c r="W281" s="45"/>
      <c r="X281" s="45"/>
      <c r="Y281" s="45"/>
      <c r="Z281" s="45"/>
      <c r="AA281" s="45"/>
      <c r="AB281" s="45"/>
      <c r="AC281" s="45"/>
      <c r="AD281" s="39"/>
      <c r="AE281" s="40"/>
      <c r="AF281" s="38"/>
      <c r="AG281" s="38"/>
      <c r="AH281" s="41"/>
      <c r="AI281" s="42"/>
      <c r="AJ281" s="42"/>
      <c r="AK281" s="42"/>
      <c r="AL281" s="42"/>
      <c r="AM281" s="43"/>
      <c r="AN281" s="42"/>
      <c r="AQ281" s="4">
        <v>0.6</v>
      </c>
      <c r="AS281" s="4">
        <v>800</v>
      </c>
      <c r="AU281" s="4">
        <v>480</v>
      </c>
      <c r="AV281" s="4">
        <f t="shared" si="9"/>
        <v>240</v>
      </c>
    </row>
    <row r="282" s="4" customFormat="1" customHeight="1" spans="1:48">
      <c r="A282" s="36">
        <v>277</v>
      </c>
      <c r="B282" s="36"/>
      <c r="C282" s="2"/>
      <c r="D282" s="1" t="s">
        <v>755</v>
      </c>
      <c r="E282" s="2" t="s">
        <v>756</v>
      </c>
      <c r="F282" s="2" t="s">
        <v>757</v>
      </c>
      <c r="G282" s="2"/>
      <c r="H282" s="36" t="s">
        <v>205</v>
      </c>
      <c r="I282" s="36">
        <v>1</v>
      </c>
      <c r="J282" s="36"/>
      <c r="K282" s="36"/>
      <c r="L282" s="36"/>
      <c r="M282" s="36"/>
      <c r="N282" s="36"/>
      <c r="O282" s="36"/>
      <c r="P282" s="36"/>
      <c r="Q282" s="36"/>
      <c r="R282" s="37"/>
      <c r="S282" s="37"/>
      <c r="T282" s="38"/>
      <c r="U282" s="45"/>
      <c r="V282" s="45"/>
      <c r="W282" s="45"/>
      <c r="X282" s="45"/>
      <c r="Y282" s="45"/>
      <c r="Z282" s="45"/>
      <c r="AA282" s="45"/>
      <c r="AB282" s="45"/>
      <c r="AC282" s="45"/>
      <c r="AD282" s="39"/>
      <c r="AE282" s="40"/>
      <c r="AF282" s="38"/>
      <c r="AG282" s="38"/>
      <c r="AH282" s="41"/>
      <c r="AI282" s="42"/>
      <c r="AJ282" s="42"/>
      <c r="AK282" s="42"/>
      <c r="AL282" s="42"/>
      <c r="AM282" s="43"/>
      <c r="AN282" s="42"/>
      <c r="AQ282" s="4">
        <v>0.6</v>
      </c>
      <c r="AS282" s="4">
        <v>360</v>
      </c>
      <c r="AU282" s="4">
        <v>216</v>
      </c>
      <c r="AV282" s="4">
        <f t="shared" si="9"/>
        <v>216</v>
      </c>
    </row>
    <row r="283" s="4" customFormat="1" customHeight="1" spans="1:48">
      <c r="A283" s="36">
        <v>278</v>
      </c>
      <c r="B283" s="36"/>
      <c r="C283" s="2"/>
      <c r="D283" s="1" t="s">
        <v>758</v>
      </c>
      <c r="E283" s="2" t="s">
        <v>759</v>
      </c>
      <c r="F283" s="2"/>
      <c r="G283" s="2"/>
      <c r="H283" s="36" t="s">
        <v>205</v>
      </c>
      <c r="I283" s="36">
        <v>2</v>
      </c>
      <c r="J283" s="36"/>
      <c r="K283" s="36"/>
      <c r="L283" s="36"/>
      <c r="M283" s="36"/>
      <c r="N283" s="36"/>
      <c r="O283" s="36"/>
      <c r="P283" s="36"/>
      <c r="Q283" s="36"/>
      <c r="R283" s="37"/>
      <c r="S283" s="37"/>
      <c r="T283" s="38"/>
      <c r="U283" s="45"/>
      <c r="V283" s="45"/>
      <c r="W283" s="45"/>
      <c r="X283" s="45"/>
      <c r="Y283" s="45"/>
      <c r="Z283" s="45"/>
      <c r="AA283" s="45"/>
      <c r="AB283" s="45"/>
      <c r="AC283" s="45"/>
      <c r="AD283" s="39"/>
      <c r="AE283" s="40"/>
      <c r="AF283" s="38"/>
      <c r="AG283" s="38"/>
      <c r="AH283" s="41"/>
      <c r="AI283" s="42"/>
      <c r="AJ283" s="42"/>
      <c r="AK283" s="42"/>
      <c r="AL283" s="42"/>
      <c r="AM283" s="43"/>
      <c r="AN283" s="42"/>
      <c r="AQ283" s="4">
        <v>0.6</v>
      </c>
      <c r="AS283" s="4">
        <v>600</v>
      </c>
      <c r="AU283" s="4">
        <v>360</v>
      </c>
      <c r="AV283" s="4">
        <f t="shared" si="9"/>
        <v>180</v>
      </c>
    </row>
    <row r="284" s="4" customFormat="1" customHeight="1" spans="1:48">
      <c r="A284" s="36">
        <v>279</v>
      </c>
      <c r="B284" s="36"/>
      <c r="C284" s="2"/>
      <c r="D284" s="1" t="s">
        <v>710</v>
      </c>
      <c r="E284" s="2" t="s">
        <v>691</v>
      </c>
      <c r="F284" s="2"/>
      <c r="G284" s="2"/>
      <c r="H284" s="36" t="s">
        <v>205</v>
      </c>
      <c r="I284" s="36">
        <v>4</v>
      </c>
      <c r="J284" s="36"/>
      <c r="K284" s="36"/>
      <c r="L284" s="36"/>
      <c r="M284" s="36"/>
      <c r="N284" s="36"/>
      <c r="O284" s="36"/>
      <c r="P284" s="36"/>
      <c r="Q284" s="36"/>
      <c r="R284" s="37"/>
      <c r="S284" s="37"/>
      <c r="T284" s="38"/>
      <c r="U284" s="45"/>
      <c r="V284" s="45"/>
      <c r="W284" s="45"/>
      <c r="X284" s="45"/>
      <c r="Y284" s="45"/>
      <c r="Z284" s="45"/>
      <c r="AA284" s="45"/>
      <c r="AB284" s="45"/>
      <c r="AC284" s="45"/>
      <c r="AD284" s="39"/>
      <c r="AE284" s="40"/>
      <c r="AF284" s="38"/>
      <c r="AG284" s="38"/>
      <c r="AH284" s="41"/>
      <c r="AI284" s="42"/>
      <c r="AJ284" s="42"/>
      <c r="AK284" s="42"/>
      <c r="AL284" s="42"/>
      <c r="AM284" s="43"/>
      <c r="AN284" s="42"/>
      <c r="AQ284" s="4">
        <v>0.6</v>
      </c>
      <c r="AS284" s="4">
        <v>600</v>
      </c>
      <c r="AU284" s="4">
        <v>360</v>
      </c>
      <c r="AV284" s="4">
        <f t="shared" si="9"/>
        <v>90</v>
      </c>
    </row>
    <row r="285" s="4" customFormat="1" customHeight="1" spans="1:48">
      <c r="A285" s="36">
        <v>280</v>
      </c>
      <c r="B285" s="36"/>
      <c r="C285" s="2"/>
      <c r="D285" s="1" t="s">
        <v>710</v>
      </c>
      <c r="E285" s="2" t="s">
        <v>760</v>
      </c>
      <c r="F285" s="2"/>
      <c r="G285" s="2"/>
      <c r="H285" s="36" t="s">
        <v>205</v>
      </c>
      <c r="I285" s="36">
        <v>1</v>
      </c>
      <c r="J285" s="36"/>
      <c r="K285" s="36"/>
      <c r="L285" s="36"/>
      <c r="M285" s="36"/>
      <c r="N285" s="36"/>
      <c r="O285" s="36"/>
      <c r="P285" s="36"/>
      <c r="Q285" s="36"/>
      <c r="R285" s="37"/>
      <c r="S285" s="37"/>
      <c r="T285" s="38"/>
      <c r="U285" s="45"/>
      <c r="V285" s="45"/>
      <c r="W285" s="45"/>
      <c r="X285" s="45"/>
      <c r="Y285" s="45"/>
      <c r="Z285" s="45"/>
      <c r="AA285" s="45"/>
      <c r="AB285" s="45"/>
      <c r="AC285" s="45"/>
      <c r="AD285" s="39"/>
      <c r="AE285" s="40"/>
      <c r="AF285" s="38"/>
      <c r="AG285" s="38"/>
      <c r="AH285" s="41"/>
      <c r="AI285" s="42"/>
      <c r="AJ285" s="42"/>
      <c r="AK285" s="42"/>
      <c r="AL285" s="42"/>
      <c r="AM285" s="43"/>
      <c r="AN285" s="42"/>
      <c r="AQ285" s="4">
        <v>0.6</v>
      </c>
      <c r="AS285" s="4">
        <v>600</v>
      </c>
      <c r="AU285" s="4">
        <v>360</v>
      </c>
      <c r="AV285" s="4">
        <f t="shared" si="9"/>
        <v>360</v>
      </c>
    </row>
    <row r="286" s="4" customFormat="1" customHeight="1" spans="1:48">
      <c r="A286" s="36">
        <v>281</v>
      </c>
      <c r="B286" s="36"/>
      <c r="C286" s="2"/>
      <c r="D286" s="1" t="s">
        <v>761</v>
      </c>
      <c r="E286" s="2" t="s">
        <v>760</v>
      </c>
      <c r="F286" s="2"/>
      <c r="G286" s="2"/>
      <c r="H286" s="36" t="s">
        <v>205</v>
      </c>
      <c r="I286" s="36">
        <v>2</v>
      </c>
      <c r="J286" s="36"/>
      <c r="K286" s="36"/>
      <c r="L286" s="36"/>
      <c r="M286" s="36"/>
      <c r="N286" s="36"/>
      <c r="O286" s="36"/>
      <c r="P286" s="36"/>
      <c r="Q286" s="36"/>
      <c r="R286" s="37"/>
      <c r="S286" s="37"/>
      <c r="T286" s="38"/>
      <c r="U286" s="45"/>
      <c r="V286" s="45"/>
      <c r="W286" s="45"/>
      <c r="X286" s="45"/>
      <c r="Y286" s="45"/>
      <c r="Z286" s="45"/>
      <c r="AA286" s="45"/>
      <c r="AB286" s="45"/>
      <c r="AC286" s="45"/>
      <c r="AD286" s="39"/>
      <c r="AE286" s="40"/>
      <c r="AF286" s="38"/>
      <c r="AG286" s="38"/>
      <c r="AH286" s="41"/>
      <c r="AI286" s="42"/>
      <c r="AJ286" s="42"/>
      <c r="AK286" s="42"/>
      <c r="AL286" s="42"/>
      <c r="AM286" s="43"/>
      <c r="AN286" s="42"/>
      <c r="AU286" s="4">
        <v>240</v>
      </c>
      <c r="AV286" s="4">
        <f t="shared" si="9"/>
        <v>120</v>
      </c>
    </row>
    <row r="287" s="4" customFormat="1" customHeight="1" spans="1:48">
      <c r="A287" s="36">
        <v>282</v>
      </c>
      <c r="B287" s="36"/>
      <c r="C287" s="2"/>
      <c r="D287" s="1" t="s">
        <v>710</v>
      </c>
      <c r="E287" s="2" t="s">
        <v>762</v>
      </c>
      <c r="F287" s="2"/>
      <c r="G287" s="2"/>
      <c r="H287" s="36" t="s">
        <v>205</v>
      </c>
      <c r="I287" s="36">
        <v>4</v>
      </c>
      <c r="J287" s="36"/>
      <c r="K287" s="36"/>
      <c r="L287" s="36"/>
      <c r="M287" s="36"/>
      <c r="N287" s="36"/>
      <c r="O287" s="36"/>
      <c r="P287" s="36"/>
      <c r="Q287" s="36"/>
      <c r="R287" s="37"/>
      <c r="S287" s="37"/>
      <c r="T287" s="38"/>
      <c r="U287" s="45"/>
      <c r="V287" s="45"/>
      <c r="W287" s="45"/>
      <c r="X287" s="45"/>
      <c r="Y287" s="45"/>
      <c r="Z287" s="45"/>
      <c r="AA287" s="45"/>
      <c r="AB287" s="45"/>
      <c r="AC287" s="45"/>
      <c r="AD287" s="39"/>
      <c r="AE287" s="40"/>
      <c r="AF287" s="38"/>
      <c r="AG287" s="38"/>
      <c r="AH287" s="41"/>
      <c r="AI287" s="42"/>
      <c r="AJ287" s="42"/>
      <c r="AK287" s="42"/>
      <c r="AL287" s="42"/>
      <c r="AM287" s="43"/>
      <c r="AN287" s="42"/>
      <c r="AQ287" s="4">
        <v>0.6</v>
      </c>
      <c r="AS287" s="4">
        <v>600</v>
      </c>
      <c r="AU287" s="4">
        <v>360</v>
      </c>
      <c r="AV287" s="4">
        <f t="shared" si="9"/>
        <v>90</v>
      </c>
    </row>
    <row r="288" s="4" customFormat="1" customHeight="1" spans="1:48">
      <c r="A288" s="36">
        <v>283</v>
      </c>
      <c r="B288" s="36"/>
      <c r="C288" s="2"/>
      <c r="D288" s="1" t="s">
        <v>663</v>
      </c>
      <c r="E288" s="2" t="s">
        <v>763</v>
      </c>
      <c r="F288" s="2" t="s">
        <v>764</v>
      </c>
      <c r="G288" s="2"/>
      <c r="H288" s="36" t="s">
        <v>205</v>
      </c>
      <c r="I288" s="36">
        <v>1</v>
      </c>
      <c r="J288" s="36"/>
      <c r="K288" s="36"/>
      <c r="L288" s="36"/>
      <c r="M288" s="36"/>
      <c r="N288" s="36"/>
      <c r="O288" s="36"/>
      <c r="P288" s="36"/>
      <c r="Q288" s="36"/>
      <c r="R288" s="37"/>
      <c r="S288" s="37"/>
      <c r="T288" s="38"/>
      <c r="U288" s="45"/>
      <c r="V288" s="45"/>
      <c r="W288" s="45"/>
      <c r="X288" s="45"/>
      <c r="Y288" s="45"/>
      <c r="Z288" s="45"/>
      <c r="AA288" s="45"/>
      <c r="AB288" s="45"/>
      <c r="AC288" s="45"/>
      <c r="AD288" s="39"/>
      <c r="AE288" s="40"/>
      <c r="AF288" s="38"/>
      <c r="AG288" s="38"/>
      <c r="AH288" s="41"/>
      <c r="AI288" s="42"/>
      <c r="AJ288" s="42"/>
      <c r="AK288" s="42"/>
      <c r="AL288" s="42"/>
      <c r="AM288" s="43"/>
      <c r="AN288" s="42"/>
      <c r="AQ288" s="4">
        <v>0.6</v>
      </c>
      <c r="AS288" s="4">
        <v>660</v>
      </c>
      <c r="AU288" s="4">
        <v>396</v>
      </c>
      <c r="AV288" s="4">
        <f t="shared" si="9"/>
        <v>396</v>
      </c>
    </row>
    <row r="289" s="4" customFormat="1" customHeight="1" spans="1:48">
      <c r="A289" s="36">
        <v>284</v>
      </c>
      <c r="B289" s="36"/>
      <c r="C289" s="2"/>
      <c r="D289" s="1" t="s">
        <v>710</v>
      </c>
      <c r="E289" s="2" t="s">
        <v>765</v>
      </c>
      <c r="F289" s="2" t="s">
        <v>766</v>
      </c>
      <c r="G289" s="2"/>
      <c r="H289" s="36" t="s">
        <v>205</v>
      </c>
      <c r="I289" s="36">
        <v>2</v>
      </c>
      <c r="J289" s="36"/>
      <c r="K289" s="36"/>
      <c r="L289" s="36"/>
      <c r="M289" s="36"/>
      <c r="N289" s="36"/>
      <c r="O289" s="36"/>
      <c r="P289" s="36"/>
      <c r="Q289" s="36"/>
      <c r="R289" s="37"/>
      <c r="S289" s="37"/>
      <c r="T289" s="38"/>
      <c r="U289" s="45"/>
      <c r="V289" s="45"/>
      <c r="W289" s="45"/>
      <c r="X289" s="45"/>
      <c r="Y289" s="45"/>
      <c r="Z289" s="45"/>
      <c r="AA289" s="45"/>
      <c r="AB289" s="45"/>
      <c r="AC289" s="45"/>
      <c r="AD289" s="39"/>
      <c r="AE289" s="40"/>
      <c r="AF289" s="38"/>
      <c r="AG289" s="38"/>
      <c r="AH289" s="41"/>
      <c r="AI289" s="42"/>
      <c r="AJ289" s="42"/>
      <c r="AK289" s="42"/>
      <c r="AL289" s="42"/>
      <c r="AM289" s="43"/>
      <c r="AN289" s="42"/>
      <c r="AQ289" s="4">
        <v>0.6</v>
      </c>
      <c r="AS289" s="4">
        <v>980</v>
      </c>
      <c r="AU289" s="4">
        <v>588</v>
      </c>
      <c r="AV289" s="4">
        <f t="shared" si="9"/>
        <v>294</v>
      </c>
    </row>
    <row r="290" s="4" customFormat="1" customHeight="1" spans="1:48">
      <c r="A290" s="36">
        <v>285</v>
      </c>
      <c r="B290" s="36"/>
      <c r="C290" s="2"/>
      <c r="D290" s="1" t="s">
        <v>710</v>
      </c>
      <c r="E290" s="2" t="s">
        <v>767</v>
      </c>
      <c r="F290" s="2" t="s">
        <v>768</v>
      </c>
      <c r="G290" s="2"/>
      <c r="H290" s="36" t="s">
        <v>205</v>
      </c>
      <c r="I290" s="36">
        <v>1</v>
      </c>
      <c r="J290" s="36"/>
      <c r="K290" s="36"/>
      <c r="L290" s="36"/>
      <c r="M290" s="36"/>
      <c r="N290" s="36"/>
      <c r="O290" s="36"/>
      <c r="P290" s="36"/>
      <c r="Q290" s="36"/>
      <c r="R290" s="37"/>
      <c r="S290" s="37"/>
      <c r="T290" s="38"/>
      <c r="U290" s="45"/>
      <c r="V290" s="45"/>
      <c r="W290" s="45"/>
      <c r="X290" s="45"/>
      <c r="Y290" s="45"/>
      <c r="Z290" s="45"/>
      <c r="AA290" s="45"/>
      <c r="AB290" s="45"/>
      <c r="AC290" s="45"/>
      <c r="AD290" s="39"/>
      <c r="AE290" s="40"/>
      <c r="AF290" s="38"/>
      <c r="AG290" s="38"/>
      <c r="AH290" s="41"/>
      <c r="AI290" s="42"/>
      <c r="AJ290" s="42"/>
      <c r="AK290" s="42"/>
      <c r="AL290" s="42"/>
      <c r="AM290" s="43"/>
      <c r="AN290" s="42"/>
      <c r="AQ290" s="4">
        <v>0.6</v>
      </c>
      <c r="AS290" s="4">
        <v>980</v>
      </c>
      <c r="AU290" s="4">
        <v>588</v>
      </c>
      <c r="AV290" s="4">
        <f t="shared" si="9"/>
        <v>588</v>
      </c>
    </row>
    <row r="291" s="4" customFormat="1" customHeight="1" spans="1:48">
      <c r="A291" s="36">
        <v>286</v>
      </c>
      <c r="B291" s="36"/>
      <c r="C291" s="2"/>
      <c r="D291" s="1" t="s">
        <v>710</v>
      </c>
      <c r="E291" s="2" t="s">
        <v>767</v>
      </c>
      <c r="F291" s="2"/>
      <c r="G291" s="2"/>
      <c r="H291" s="36" t="s">
        <v>205</v>
      </c>
      <c r="I291" s="36">
        <v>2</v>
      </c>
      <c r="J291" s="36"/>
      <c r="K291" s="36"/>
      <c r="L291" s="36"/>
      <c r="M291" s="36"/>
      <c r="N291" s="36"/>
      <c r="O291" s="36"/>
      <c r="P291" s="36"/>
      <c r="Q291" s="36"/>
      <c r="R291" s="37"/>
      <c r="S291" s="37"/>
      <c r="T291" s="38"/>
      <c r="U291" s="45"/>
      <c r="V291" s="45"/>
      <c r="W291" s="45"/>
      <c r="X291" s="45"/>
      <c r="Y291" s="45"/>
      <c r="Z291" s="45"/>
      <c r="AA291" s="45"/>
      <c r="AB291" s="45"/>
      <c r="AC291" s="45"/>
      <c r="AD291" s="39"/>
      <c r="AE291" s="40"/>
      <c r="AF291" s="38"/>
      <c r="AG291" s="38"/>
      <c r="AH291" s="41"/>
      <c r="AI291" s="42"/>
      <c r="AJ291" s="42"/>
      <c r="AK291" s="42"/>
      <c r="AL291" s="42"/>
      <c r="AM291" s="43"/>
      <c r="AN291" s="42"/>
      <c r="AQ291" s="4">
        <v>0.6</v>
      </c>
      <c r="AS291" s="4">
        <v>600</v>
      </c>
      <c r="AU291" s="4">
        <v>360</v>
      </c>
      <c r="AV291" s="4">
        <f t="shared" si="9"/>
        <v>180</v>
      </c>
    </row>
    <row r="292" s="4" customFormat="1" customHeight="1" spans="1:48">
      <c r="A292" s="36">
        <v>287</v>
      </c>
      <c r="B292" s="36"/>
      <c r="C292" s="2"/>
      <c r="D292" s="1" t="s">
        <v>710</v>
      </c>
      <c r="E292" s="2" t="s">
        <v>427</v>
      </c>
      <c r="F292" s="2"/>
      <c r="G292" s="2"/>
      <c r="H292" s="36" t="s">
        <v>205</v>
      </c>
      <c r="I292" s="36">
        <v>16</v>
      </c>
      <c r="J292" s="36"/>
      <c r="K292" s="36"/>
      <c r="L292" s="36"/>
      <c r="M292" s="36"/>
      <c r="N292" s="36"/>
      <c r="O292" s="36"/>
      <c r="P292" s="36"/>
      <c r="Q292" s="36"/>
      <c r="R292" s="37"/>
      <c r="S292" s="37"/>
      <c r="T292" s="38"/>
      <c r="U292" s="45"/>
      <c r="V292" s="45"/>
      <c r="W292" s="45"/>
      <c r="X292" s="45"/>
      <c r="Y292" s="45"/>
      <c r="Z292" s="45"/>
      <c r="AA292" s="45"/>
      <c r="AB292" s="45"/>
      <c r="AC292" s="45"/>
      <c r="AD292" s="39"/>
      <c r="AE292" s="40"/>
      <c r="AF292" s="38"/>
      <c r="AG292" s="38"/>
      <c r="AH292" s="41"/>
      <c r="AI292" s="42"/>
      <c r="AJ292" s="42"/>
      <c r="AK292" s="42"/>
      <c r="AL292" s="42"/>
      <c r="AM292" s="43"/>
      <c r="AN292" s="42"/>
      <c r="AQ292" s="4">
        <v>0.6</v>
      </c>
      <c r="AS292" s="4">
        <v>500</v>
      </c>
      <c r="AU292" s="4">
        <v>300</v>
      </c>
      <c r="AV292" s="54">
        <f t="shared" si="9"/>
        <v>18.75</v>
      </c>
    </row>
    <row r="293" s="4" customFormat="1" customHeight="1" spans="1:48">
      <c r="A293" s="36">
        <v>288</v>
      </c>
      <c r="B293" s="36"/>
      <c r="C293" s="2"/>
      <c r="D293" s="1" t="s">
        <v>710</v>
      </c>
      <c r="E293" s="2" t="s">
        <v>678</v>
      </c>
      <c r="F293" s="2" t="s">
        <v>708</v>
      </c>
      <c r="G293" s="2"/>
      <c r="H293" s="36" t="s">
        <v>205</v>
      </c>
      <c r="I293" s="36">
        <v>5</v>
      </c>
      <c r="J293" s="36"/>
      <c r="K293" s="36"/>
      <c r="L293" s="36"/>
      <c r="M293" s="36"/>
      <c r="N293" s="36"/>
      <c r="O293" s="36"/>
      <c r="P293" s="36"/>
      <c r="Q293" s="36"/>
      <c r="R293" s="37"/>
      <c r="S293" s="37"/>
      <c r="T293" s="38"/>
      <c r="U293" s="45"/>
      <c r="V293" s="45"/>
      <c r="W293" s="45"/>
      <c r="X293" s="45"/>
      <c r="Y293" s="45"/>
      <c r="Z293" s="45"/>
      <c r="AA293" s="45"/>
      <c r="AB293" s="45"/>
      <c r="AC293" s="45"/>
      <c r="AD293" s="39"/>
      <c r="AE293" s="40"/>
      <c r="AF293" s="38"/>
      <c r="AG293" s="38"/>
      <c r="AH293" s="41"/>
      <c r="AI293" s="42"/>
      <c r="AJ293" s="42"/>
      <c r="AK293" s="42"/>
      <c r="AL293" s="42"/>
      <c r="AM293" s="43"/>
      <c r="AN293" s="42"/>
      <c r="AQ293" s="4">
        <v>0.6</v>
      </c>
      <c r="AS293" s="4">
        <v>1000</v>
      </c>
      <c r="AU293" s="4">
        <v>600</v>
      </c>
      <c r="AV293" s="4">
        <f t="shared" si="9"/>
        <v>120</v>
      </c>
    </row>
    <row r="294" s="4" customFormat="1" customHeight="1" spans="1:48">
      <c r="A294" s="36">
        <v>289</v>
      </c>
      <c r="B294" s="36"/>
      <c r="C294" s="2"/>
      <c r="D294" s="1" t="s">
        <v>710</v>
      </c>
      <c r="E294" s="2" t="s">
        <v>427</v>
      </c>
      <c r="F294" s="2" t="s">
        <v>769</v>
      </c>
      <c r="G294" s="2"/>
      <c r="H294" s="36" t="s">
        <v>205</v>
      </c>
      <c r="I294" s="36">
        <v>7</v>
      </c>
      <c r="J294" s="36"/>
      <c r="K294" s="36"/>
      <c r="L294" s="36"/>
      <c r="M294" s="36"/>
      <c r="N294" s="36"/>
      <c r="O294" s="36"/>
      <c r="P294" s="36"/>
      <c r="Q294" s="36"/>
      <c r="R294" s="37"/>
      <c r="S294" s="37"/>
      <c r="T294" s="38"/>
      <c r="U294" s="45"/>
      <c r="V294" s="45"/>
      <c r="W294" s="45"/>
      <c r="X294" s="45"/>
      <c r="Y294" s="45"/>
      <c r="Z294" s="45"/>
      <c r="AA294" s="45"/>
      <c r="AB294" s="45"/>
      <c r="AC294" s="45"/>
      <c r="AD294" s="39"/>
      <c r="AE294" s="40"/>
      <c r="AF294" s="38"/>
      <c r="AG294" s="38"/>
      <c r="AH294" s="41"/>
      <c r="AI294" s="42"/>
      <c r="AJ294" s="42"/>
      <c r="AK294" s="42"/>
      <c r="AL294" s="42"/>
      <c r="AM294" s="43"/>
      <c r="AN294" s="42"/>
      <c r="AQ294" s="4">
        <v>0.6</v>
      </c>
      <c r="AS294" s="4">
        <v>979</v>
      </c>
      <c r="AU294" s="4">
        <v>587.4</v>
      </c>
      <c r="AV294" s="4">
        <f t="shared" si="9"/>
        <v>83.9142857142857</v>
      </c>
    </row>
    <row r="295" s="4" customFormat="1" customHeight="1" spans="1:48">
      <c r="A295" s="36">
        <v>290</v>
      </c>
      <c r="B295" s="36"/>
      <c r="C295" s="2"/>
      <c r="D295" s="1" t="s">
        <v>770</v>
      </c>
      <c r="E295" s="2" t="s">
        <v>680</v>
      </c>
      <c r="F295" s="2"/>
      <c r="G295" s="2"/>
      <c r="H295" s="36" t="s">
        <v>205</v>
      </c>
      <c r="I295" s="36">
        <v>1</v>
      </c>
      <c r="J295" s="36"/>
      <c r="K295" s="36"/>
      <c r="L295" s="36"/>
      <c r="M295" s="36"/>
      <c r="N295" s="36"/>
      <c r="O295" s="36"/>
      <c r="P295" s="36"/>
      <c r="Q295" s="36"/>
      <c r="R295" s="37"/>
      <c r="S295" s="37"/>
      <c r="T295" s="38"/>
      <c r="U295" s="45"/>
      <c r="V295" s="45"/>
      <c r="W295" s="45"/>
      <c r="X295" s="45"/>
      <c r="Y295" s="45"/>
      <c r="Z295" s="45"/>
      <c r="AA295" s="45"/>
      <c r="AB295" s="45"/>
      <c r="AC295" s="45"/>
      <c r="AD295" s="39"/>
      <c r="AE295" s="40"/>
      <c r="AF295" s="38"/>
      <c r="AG295" s="38"/>
      <c r="AH295" s="41"/>
      <c r="AI295" s="42"/>
      <c r="AJ295" s="42"/>
      <c r="AK295" s="42"/>
      <c r="AL295" s="42"/>
      <c r="AM295" s="43"/>
      <c r="AN295" s="42"/>
      <c r="AQ295" s="4">
        <v>0.6</v>
      </c>
      <c r="AS295" s="4">
        <v>660</v>
      </c>
      <c r="AU295" s="4">
        <v>396</v>
      </c>
      <c r="AV295" s="4">
        <f t="shared" si="9"/>
        <v>396</v>
      </c>
    </row>
    <row r="296" s="4" customFormat="1" customHeight="1" spans="1:48">
      <c r="A296" s="36">
        <v>291</v>
      </c>
      <c r="B296" s="36"/>
      <c r="C296" s="2"/>
      <c r="D296" s="1" t="s">
        <v>771</v>
      </c>
      <c r="E296" s="2" t="s">
        <v>772</v>
      </c>
      <c r="F296" s="2" t="s">
        <v>773</v>
      </c>
      <c r="G296" s="2"/>
      <c r="H296" s="36" t="s">
        <v>205</v>
      </c>
      <c r="I296" s="36">
        <v>3</v>
      </c>
      <c r="J296" s="36"/>
      <c r="K296" s="36"/>
      <c r="L296" s="36"/>
      <c r="M296" s="36"/>
      <c r="N296" s="36"/>
      <c r="O296" s="36"/>
      <c r="P296" s="36"/>
      <c r="Q296" s="36"/>
      <c r="R296" s="37"/>
      <c r="S296" s="37"/>
      <c r="T296" s="38"/>
      <c r="U296" s="45"/>
      <c r="V296" s="45"/>
      <c r="W296" s="45"/>
      <c r="X296" s="45"/>
      <c r="Y296" s="45"/>
      <c r="Z296" s="45"/>
      <c r="AA296" s="45"/>
      <c r="AB296" s="45"/>
      <c r="AC296" s="45"/>
      <c r="AD296" s="39"/>
      <c r="AE296" s="40"/>
      <c r="AF296" s="38"/>
      <c r="AG296" s="38"/>
      <c r="AH296" s="41"/>
      <c r="AI296" s="42"/>
      <c r="AJ296" s="42"/>
      <c r="AK296" s="42"/>
      <c r="AL296" s="42"/>
      <c r="AM296" s="43"/>
      <c r="AN296" s="42"/>
      <c r="AQ296" s="4">
        <v>0.6</v>
      </c>
      <c r="AS296" s="4">
        <v>799.8</v>
      </c>
      <c r="AU296" s="4">
        <v>479.88</v>
      </c>
      <c r="AV296" s="4">
        <f t="shared" si="9"/>
        <v>159.96</v>
      </c>
    </row>
    <row r="297" s="4" customFormat="1" customHeight="1" spans="1:48">
      <c r="A297" s="36">
        <v>292</v>
      </c>
      <c r="B297" s="36"/>
      <c r="C297" s="2"/>
      <c r="D297" s="1" t="s">
        <v>774</v>
      </c>
      <c r="E297" s="2" t="s">
        <v>775</v>
      </c>
      <c r="F297" s="2" t="s">
        <v>776</v>
      </c>
      <c r="G297" s="2"/>
      <c r="H297" s="36" t="s">
        <v>205</v>
      </c>
      <c r="I297" s="36">
        <v>1</v>
      </c>
      <c r="J297" s="36"/>
      <c r="K297" s="36"/>
      <c r="L297" s="36"/>
      <c r="M297" s="36"/>
      <c r="N297" s="36"/>
      <c r="O297" s="36"/>
      <c r="P297" s="36"/>
      <c r="Q297" s="36"/>
      <c r="R297" s="37"/>
      <c r="S297" s="37"/>
      <c r="T297" s="38"/>
      <c r="U297" s="45"/>
      <c r="V297" s="45"/>
      <c r="W297" s="45"/>
      <c r="X297" s="45"/>
      <c r="Y297" s="45"/>
      <c r="Z297" s="45"/>
      <c r="AA297" s="45"/>
      <c r="AB297" s="45"/>
      <c r="AC297" s="45"/>
      <c r="AD297" s="39"/>
      <c r="AE297" s="40"/>
      <c r="AF297" s="38"/>
      <c r="AG297" s="38"/>
      <c r="AH297" s="41"/>
      <c r="AI297" s="42"/>
      <c r="AJ297" s="42"/>
      <c r="AK297" s="42"/>
      <c r="AL297" s="42"/>
      <c r="AM297" s="43"/>
      <c r="AN297" s="42"/>
      <c r="AQ297" s="4">
        <v>0.6</v>
      </c>
      <c r="AS297" s="4">
        <v>800</v>
      </c>
      <c r="AU297" s="4">
        <v>480</v>
      </c>
      <c r="AV297" s="4">
        <f t="shared" si="9"/>
        <v>480</v>
      </c>
    </row>
    <row r="298" s="4" customFormat="1" customHeight="1" spans="1:48">
      <c r="A298" s="36">
        <v>293</v>
      </c>
      <c r="B298" s="36"/>
      <c r="C298" s="2"/>
      <c r="D298" s="1" t="s">
        <v>770</v>
      </c>
      <c r="E298" s="2" t="s">
        <v>427</v>
      </c>
      <c r="F298" s="2" t="s">
        <v>777</v>
      </c>
      <c r="G298" s="2"/>
      <c r="H298" s="36" t="s">
        <v>205</v>
      </c>
      <c r="I298" s="36">
        <v>1</v>
      </c>
      <c r="J298" s="36"/>
      <c r="K298" s="36"/>
      <c r="L298" s="36"/>
      <c r="M298" s="36"/>
      <c r="N298" s="36"/>
      <c r="O298" s="36"/>
      <c r="P298" s="36"/>
      <c r="Q298" s="36"/>
      <c r="R298" s="37"/>
      <c r="S298" s="37"/>
      <c r="T298" s="38"/>
      <c r="U298" s="45"/>
      <c r="V298" s="45"/>
      <c r="W298" s="45"/>
      <c r="X298" s="45"/>
      <c r="Y298" s="45"/>
      <c r="Z298" s="45"/>
      <c r="AA298" s="45"/>
      <c r="AB298" s="45"/>
      <c r="AC298" s="45"/>
      <c r="AD298" s="39"/>
      <c r="AE298" s="40"/>
      <c r="AF298" s="38"/>
      <c r="AG298" s="38"/>
      <c r="AH298" s="41"/>
      <c r="AI298" s="42"/>
      <c r="AJ298" s="42"/>
      <c r="AK298" s="42"/>
      <c r="AL298" s="42"/>
      <c r="AM298" s="43"/>
      <c r="AN298" s="42"/>
      <c r="AQ298" s="4">
        <v>0.6</v>
      </c>
      <c r="AS298" s="4">
        <v>600</v>
      </c>
      <c r="AU298" s="4">
        <v>360</v>
      </c>
      <c r="AV298" s="4">
        <f t="shared" si="9"/>
        <v>360</v>
      </c>
    </row>
    <row r="299" s="4" customFormat="1" customHeight="1" spans="1:48">
      <c r="A299" s="36">
        <v>294</v>
      </c>
      <c r="B299" s="36"/>
      <c r="C299" s="2"/>
      <c r="D299" s="1" t="s">
        <v>778</v>
      </c>
      <c r="E299" s="2" t="s">
        <v>779</v>
      </c>
      <c r="F299" s="2" t="s">
        <v>780</v>
      </c>
      <c r="G299" s="2"/>
      <c r="H299" s="36" t="s">
        <v>205</v>
      </c>
      <c r="I299" s="36">
        <v>1</v>
      </c>
      <c r="J299" s="36"/>
      <c r="K299" s="36"/>
      <c r="L299" s="36"/>
      <c r="M299" s="36"/>
      <c r="N299" s="36"/>
      <c r="O299" s="36"/>
      <c r="P299" s="36"/>
      <c r="Q299" s="36"/>
      <c r="R299" s="37"/>
      <c r="S299" s="37"/>
      <c r="T299" s="38"/>
      <c r="U299" s="45"/>
      <c r="V299" s="45"/>
      <c r="W299" s="45"/>
      <c r="X299" s="45"/>
      <c r="Y299" s="45"/>
      <c r="Z299" s="45"/>
      <c r="AA299" s="45"/>
      <c r="AB299" s="45"/>
      <c r="AC299" s="45"/>
      <c r="AD299" s="39"/>
      <c r="AE299" s="40"/>
      <c r="AF299" s="38"/>
      <c r="AG299" s="38"/>
      <c r="AH299" s="41"/>
      <c r="AI299" s="42"/>
      <c r="AJ299" s="42"/>
      <c r="AK299" s="42"/>
      <c r="AL299" s="42"/>
      <c r="AM299" s="43"/>
      <c r="AN299" s="42"/>
      <c r="AQ299" s="4">
        <v>0.6</v>
      </c>
      <c r="AS299" s="4">
        <v>1200</v>
      </c>
      <c r="AU299" s="4">
        <v>720</v>
      </c>
      <c r="AV299" s="4">
        <f t="shared" si="9"/>
        <v>720</v>
      </c>
    </row>
    <row r="300" s="4" customFormat="1" customHeight="1" spans="1:48">
      <c r="A300" s="36">
        <v>295</v>
      </c>
      <c r="B300" s="36"/>
      <c r="C300" s="2"/>
      <c r="D300" s="1" t="s">
        <v>781</v>
      </c>
      <c r="E300" s="2" t="s">
        <v>782</v>
      </c>
      <c r="F300" s="2" t="s">
        <v>783</v>
      </c>
      <c r="G300" s="2"/>
      <c r="H300" s="36" t="s">
        <v>205</v>
      </c>
      <c r="I300" s="36">
        <v>1</v>
      </c>
      <c r="J300" s="36"/>
      <c r="K300" s="36"/>
      <c r="L300" s="36"/>
      <c r="M300" s="36"/>
      <c r="N300" s="36"/>
      <c r="O300" s="36"/>
      <c r="P300" s="36"/>
      <c r="Q300" s="36"/>
      <c r="R300" s="37"/>
      <c r="S300" s="37"/>
      <c r="T300" s="38"/>
      <c r="U300" s="45"/>
      <c r="V300" s="45"/>
      <c r="W300" s="45"/>
      <c r="X300" s="45"/>
      <c r="Y300" s="45"/>
      <c r="Z300" s="45"/>
      <c r="AA300" s="45"/>
      <c r="AB300" s="45"/>
      <c r="AC300" s="45"/>
      <c r="AD300" s="39"/>
      <c r="AE300" s="40"/>
      <c r="AF300" s="38"/>
      <c r="AG300" s="38"/>
      <c r="AH300" s="41"/>
      <c r="AI300" s="42"/>
      <c r="AJ300" s="42"/>
      <c r="AK300" s="42"/>
      <c r="AL300" s="42"/>
      <c r="AM300" s="43"/>
      <c r="AN300" s="42"/>
      <c r="AQ300" s="4">
        <v>0.6</v>
      </c>
      <c r="AS300" s="4">
        <v>960</v>
      </c>
      <c r="AU300" s="4">
        <v>576</v>
      </c>
      <c r="AV300" s="4">
        <f t="shared" si="9"/>
        <v>576</v>
      </c>
    </row>
    <row r="301" s="4" customFormat="1" customHeight="1" spans="1:48">
      <c r="A301" s="36">
        <v>296</v>
      </c>
      <c r="B301" s="36"/>
      <c r="C301" s="2"/>
      <c r="D301" s="1" t="s">
        <v>784</v>
      </c>
      <c r="E301" s="2" t="s">
        <v>785</v>
      </c>
      <c r="F301" s="2" t="s">
        <v>786</v>
      </c>
      <c r="G301" s="2"/>
      <c r="H301" s="36" t="s">
        <v>205</v>
      </c>
      <c r="I301" s="36">
        <v>1</v>
      </c>
      <c r="J301" s="36"/>
      <c r="K301" s="36"/>
      <c r="L301" s="36"/>
      <c r="M301" s="36"/>
      <c r="N301" s="36"/>
      <c r="O301" s="36"/>
      <c r="P301" s="36"/>
      <c r="Q301" s="36"/>
      <c r="R301" s="37"/>
      <c r="S301" s="37"/>
      <c r="T301" s="38"/>
      <c r="U301" s="45"/>
      <c r="V301" s="45"/>
      <c r="W301" s="45"/>
      <c r="X301" s="45"/>
      <c r="Y301" s="45"/>
      <c r="Z301" s="45"/>
      <c r="AA301" s="45"/>
      <c r="AB301" s="45"/>
      <c r="AC301" s="45"/>
      <c r="AD301" s="39"/>
      <c r="AE301" s="40"/>
      <c r="AF301" s="38"/>
      <c r="AG301" s="38"/>
      <c r="AH301" s="41"/>
      <c r="AI301" s="42"/>
      <c r="AJ301" s="42"/>
      <c r="AK301" s="42"/>
      <c r="AL301" s="42"/>
      <c r="AM301" s="43"/>
      <c r="AN301" s="42"/>
      <c r="AQ301" s="4">
        <v>0.6</v>
      </c>
      <c r="AS301" s="4">
        <v>800</v>
      </c>
      <c r="AU301" s="4">
        <v>480</v>
      </c>
      <c r="AV301" s="4">
        <f t="shared" si="9"/>
        <v>480</v>
      </c>
    </row>
    <row r="302" s="4" customFormat="1" customHeight="1" spans="1:48">
      <c r="A302" s="36">
        <v>297</v>
      </c>
      <c r="B302" s="36"/>
      <c r="C302" s="2"/>
      <c r="D302" s="1" t="s">
        <v>718</v>
      </c>
      <c r="E302" s="2" t="s">
        <v>767</v>
      </c>
      <c r="F302" s="2" t="s">
        <v>787</v>
      </c>
      <c r="G302" s="2"/>
      <c r="H302" s="36" t="s">
        <v>205</v>
      </c>
      <c r="I302" s="36">
        <v>13</v>
      </c>
      <c r="J302" s="36"/>
      <c r="K302" s="36"/>
      <c r="L302" s="36"/>
      <c r="M302" s="36"/>
      <c r="N302" s="36"/>
      <c r="O302" s="36"/>
      <c r="P302" s="36"/>
      <c r="Q302" s="36"/>
      <c r="R302" s="37"/>
      <c r="S302" s="37"/>
      <c r="T302" s="38"/>
      <c r="U302" s="45"/>
      <c r="V302" s="45"/>
      <c r="W302" s="45"/>
      <c r="X302" s="45"/>
      <c r="Y302" s="45"/>
      <c r="Z302" s="45"/>
      <c r="AA302" s="45"/>
      <c r="AB302" s="45"/>
      <c r="AC302" s="45"/>
      <c r="AD302" s="39"/>
      <c r="AE302" s="40"/>
      <c r="AF302" s="38"/>
      <c r="AG302" s="38"/>
      <c r="AH302" s="41"/>
      <c r="AI302" s="42"/>
      <c r="AJ302" s="42"/>
      <c r="AK302" s="42"/>
      <c r="AL302" s="42"/>
      <c r="AM302" s="43"/>
      <c r="AN302" s="42"/>
      <c r="AQ302" s="4">
        <v>0.6</v>
      </c>
      <c r="AS302" s="4">
        <v>800</v>
      </c>
      <c r="AU302" s="4">
        <v>480</v>
      </c>
      <c r="AV302" s="4">
        <f t="shared" si="9"/>
        <v>36.9230769230769</v>
      </c>
    </row>
    <row r="303" s="4" customFormat="1" customHeight="1" spans="1:48">
      <c r="A303" s="36">
        <v>298</v>
      </c>
      <c r="B303" s="36"/>
      <c r="C303" s="2"/>
      <c r="D303" s="1" t="s">
        <v>718</v>
      </c>
      <c r="E303" s="2" t="s">
        <v>767</v>
      </c>
      <c r="F303" s="2" t="s">
        <v>788</v>
      </c>
      <c r="G303" s="2"/>
      <c r="H303" s="36" t="s">
        <v>205</v>
      </c>
      <c r="I303" s="36">
        <v>4</v>
      </c>
      <c r="J303" s="36"/>
      <c r="K303" s="36"/>
      <c r="L303" s="36"/>
      <c r="M303" s="36"/>
      <c r="N303" s="36"/>
      <c r="O303" s="36"/>
      <c r="P303" s="36"/>
      <c r="Q303" s="36"/>
      <c r="R303" s="37"/>
      <c r="S303" s="37"/>
      <c r="T303" s="38"/>
      <c r="U303" s="45"/>
      <c r="V303" s="45"/>
      <c r="W303" s="45"/>
      <c r="X303" s="45"/>
      <c r="Y303" s="45"/>
      <c r="Z303" s="45"/>
      <c r="AA303" s="45"/>
      <c r="AB303" s="45"/>
      <c r="AC303" s="45"/>
      <c r="AD303" s="39"/>
      <c r="AE303" s="40"/>
      <c r="AF303" s="38"/>
      <c r="AG303" s="38"/>
      <c r="AH303" s="41"/>
      <c r="AI303" s="42"/>
      <c r="AJ303" s="42"/>
      <c r="AK303" s="42"/>
      <c r="AL303" s="42"/>
      <c r="AM303" s="43"/>
      <c r="AN303" s="42"/>
      <c r="AQ303" s="4">
        <v>0.6</v>
      </c>
      <c r="AS303" s="4">
        <v>800</v>
      </c>
      <c r="AU303" s="4">
        <v>480</v>
      </c>
      <c r="AV303" s="4">
        <f t="shared" si="9"/>
        <v>120</v>
      </c>
    </row>
    <row r="304" s="4" customFormat="1" customHeight="1" spans="1:48">
      <c r="A304" s="36">
        <v>299</v>
      </c>
      <c r="B304" s="36"/>
      <c r="C304" s="2"/>
      <c r="D304" s="1" t="s">
        <v>718</v>
      </c>
      <c r="E304" s="2" t="s">
        <v>789</v>
      </c>
      <c r="F304" s="2"/>
      <c r="G304" s="2"/>
      <c r="H304" s="36" t="s">
        <v>205</v>
      </c>
      <c r="I304" s="36">
        <v>1</v>
      </c>
      <c r="J304" s="36"/>
      <c r="K304" s="36"/>
      <c r="L304" s="36"/>
      <c r="M304" s="36"/>
      <c r="N304" s="36"/>
      <c r="O304" s="36"/>
      <c r="P304" s="36"/>
      <c r="Q304" s="36"/>
      <c r="R304" s="37"/>
      <c r="S304" s="37"/>
      <c r="T304" s="38"/>
      <c r="U304" s="45"/>
      <c r="V304" s="45"/>
      <c r="W304" s="45"/>
      <c r="X304" s="45"/>
      <c r="Y304" s="45"/>
      <c r="Z304" s="45"/>
      <c r="AA304" s="45"/>
      <c r="AB304" s="45"/>
      <c r="AC304" s="45"/>
      <c r="AD304" s="39"/>
      <c r="AE304" s="40"/>
      <c r="AF304" s="38"/>
      <c r="AG304" s="38"/>
      <c r="AH304" s="41"/>
      <c r="AI304" s="42"/>
      <c r="AJ304" s="42"/>
      <c r="AK304" s="42"/>
      <c r="AL304" s="42"/>
      <c r="AM304" s="43"/>
      <c r="AN304" s="42"/>
      <c r="AQ304" s="4">
        <v>0.6</v>
      </c>
      <c r="AS304" s="4">
        <v>800</v>
      </c>
      <c r="AU304" s="4">
        <v>480</v>
      </c>
      <c r="AV304" s="4">
        <f t="shared" si="9"/>
        <v>480</v>
      </c>
    </row>
    <row r="305" s="4" customFormat="1" customHeight="1" spans="1:48">
      <c r="A305" s="36">
        <v>300</v>
      </c>
      <c r="B305" s="36"/>
      <c r="C305" s="2"/>
      <c r="D305" s="1" t="s">
        <v>718</v>
      </c>
      <c r="E305" s="2" t="s">
        <v>427</v>
      </c>
      <c r="F305" s="2" t="s">
        <v>790</v>
      </c>
      <c r="G305" s="2"/>
      <c r="H305" s="36" t="s">
        <v>205</v>
      </c>
      <c r="I305" s="36">
        <v>1</v>
      </c>
      <c r="J305" s="36"/>
      <c r="K305" s="36"/>
      <c r="L305" s="36"/>
      <c r="M305" s="36"/>
      <c r="N305" s="36"/>
      <c r="O305" s="36"/>
      <c r="P305" s="36"/>
      <c r="Q305" s="36"/>
      <c r="R305" s="37"/>
      <c r="S305" s="37"/>
      <c r="T305" s="38"/>
      <c r="U305" s="45"/>
      <c r="V305" s="45"/>
      <c r="W305" s="45"/>
      <c r="X305" s="45"/>
      <c r="Y305" s="45"/>
      <c r="Z305" s="45"/>
      <c r="AA305" s="45"/>
      <c r="AB305" s="45"/>
      <c r="AC305" s="45"/>
      <c r="AD305" s="39"/>
      <c r="AE305" s="40"/>
      <c r="AF305" s="38"/>
      <c r="AG305" s="38"/>
      <c r="AH305" s="41"/>
      <c r="AI305" s="42"/>
      <c r="AJ305" s="42"/>
      <c r="AK305" s="42"/>
      <c r="AL305" s="42"/>
      <c r="AM305" s="43"/>
      <c r="AN305" s="42"/>
      <c r="AQ305" s="4">
        <v>0.6</v>
      </c>
      <c r="AS305" s="4">
        <f>50*6</f>
        <v>300</v>
      </c>
      <c r="AU305" s="4">
        <v>180</v>
      </c>
      <c r="AV305" s="4">
        <f t="shared" si="9"/>
        <v>180</v>
      </c>
    </row>
    <row r="306" s="4" customFormat="1" customHeight="1" spans="1:48">
      <c r="A306" s="36">
        <v>301</v>
      </c>
      <c r="B306" s="36"/>
      <c r="C306" s="2"/>
      <c r="D306" s="1" t="s">
        <v>761</v>
      </c>
      <c r="E306" s="2" t="s">
        <v>427</v>
      </c>
      <c r="F306" s="2"/>
      <c r="G306" s="2"/>
      <c r="H306" s="36" t="s">
        <v>205</v>
      </c>
      <c r="I306" s="36">
        <v>1</v>
      </c>
      <c r="J306" s="36"/>
      <c r="K306" s="36"/>
      <c r="L306" s="36"/>
      <c r="M306" s="36"/>
      <c r="N306" s="36"/>
      <c r="O306" s="36"/>
      <c r="P306" s="36"/>
      <c r="Q306" s="36"/>
      <c r="R306" s="37"/>
      <c r="S306" s="37"/>
      <c r="T306" s="38"/>
      <c r="U306" s="45"/>
      <c r="V306" s="45"/>
      <c r="W306" s="45"/>
      <c r="X306" s="45"/>
      <c r="Y306" s="45"/>
      <c r="Z306" s="45"/>
      <c r="AA306" s="45"/>
      <c r="AB306" s="45"/>
      <c r="AC306" s="45"/>
      <c r="AD306" s="39"/>
      <c r="AE306" s="40"/>
      <c r="AF306" s="38"/>
      <c r="AG306" s="38"/>
      <c r="AH306" s="41"/>
      <c r="AI306" s="42"/>
      <c r="AJ306" s="42"/>
      <c r="AK306" s="42"/>
      <c r="AL306" s="42"/>
      <c r="AM306" s="43"/>
      <c r="AN306" s="42"/>
      <c r="AU306" s="4">
        <v>240</v>
      </c>
      <c r="AV306" s="4">
        <f t="shared" si="9"/>
        <v>240</v>
      </c>
    </row>
    <row r="307" s="4" customFormat="1" customHeight="1" spans="1:48">
      <c r="A307" s="36">
        <v>302</v>
      </c>
      <c r="B307" s="36"/>
      <c r="C307" s="2"/>
      <c r="D307" s="1" t="s">
        <v>791</v>
      </c>
      <c r="E307" s="2" t="s">
        <v>762</v>
      </c>
      <c r="F307" s="2"/>
      <c r="G307" s="2"/>
      <c r="H307" s="36" t="s">
        <v>205</v>
      </c>
      <c r="I307" s="36">
        <v>8</v>
      </c>
      <c r="J307" s="36"/>
      <c r="K307" s="36"/>
      <c r="L307" s="36"/>
      <c r="M307" s="36"/>
      <c r="N307" s="36"/>
      <c r="O307" s="36"/>
      <c r="P307" s="36"/>
      <c r="Q307" s="36"/>
      <c r="R307" s="37"/>
      <c r="S307" s="37"/>
      <c r="T307" s="38"/>
      <c r="U307" s="45"/>
      <c r="V307" s="45"/>
      <c r="W307" s="45"/>
      <c r="X307" s="45"/>
      <c r="Y307" s="45"/>
      <c r="Z307" s="45"/>
      <c r="AA307" s="45"/>
      <c r="AB307" s="45"/>
      <c r="AC307" s="45"/>
      <c r="AD307" s="39"/>
      <c r="AE307" s="40"/>
      <c r="AF307" s="38"/>
      <c r="AG307" s="38"/>
      <c r="AH307" s="41"/>
      <c r="AI307" s="42"/>
      <c r="AJ307" s="42"/>
      <c r="AK307" s="42"/>
      <c r="AL307" s="42"/>
      <c r="AM307" s="43"/>
      <c r="AN307" s="42"/>
      <c r="AQ307" s="4">
        <v>0.6</v>
      </c>
      <c r="AS307" s="4">
        <v>400</v>
      </c>
      <c r="AU307" s="4">
        <v>240</v>
      </c>
      <c r="AV307" s="4">
        <f t="shared" si="9"/>
        <v>30</v>
      </c>
    </row>
    <row r="308" s="4" customFormat="1" customHeight="1" spans="1:48">
      <c r="A308" s="36">
        <v>303</v>
      </c>
      <c r="B308" s="36"/>
      <c r="C308" s="2"/>
      <c r="D308" s="1" t="s">
        <v>792</v>
      </c>
      <c r="E308" s="2" t="s">
        <v>762</v>
      </c>
      <c r="F308" s="2"/>
      <c r="G308" s="2"/>
      <c r="H308" s="36" t="s">
        <v>205</v>
      </c>
      <c r="I308" s="36">
        <v>2</v>
      </c>
      <c r="J308" s="36"/>
      <c r="K308" s="36"/>
      <c r="L308" s="36"/>
      <c r="M308" s="36"/>
      <c r="N308" s="36"/>
      <c r="O308" s="36"/>
      <c r="P308" s="36"/>
      <c r="Q308" s="36"/>
      <c r="R308" s="37"/>
      <c r="S308" s="37"/>
      <c r="T308" s="38"/>
      <c r="U308" s="45"/>
      <c r="V308" s="45"/>
      <c r="W308" s="45"/>
      <c r="X308" s="45"/>
      <c r="Y308" s="45"/>
      <c r="Z308" s="45"/>
      <c r="AA308" s="45"/>
      <c r="AB308" s="45"/>
      <c r="AC308" s="45"/>
      <c r="AD308" s="39"/>
      <c r="AE308" s="40"/>
      <c r="AF308" s="38"/>
      <c r="AG308" s="38"/>
      <c r="AH308" s="41"/>
      <c r="AI308" s="42"/>
      <c r="AJ308" s="42"/>
      <c r="AK308" s="42"/>
      <c r="AL308" s="42"/>
      <c r="AM308" s="43"/>
      <c r="AN308" s="42"/>
      <c r="AQ308" s="4">
        <v>0.6</v>
      </c>
      <c r="AS308" s="4">
        <v>600</v>
      </c>
      <c r="AU308" s="4">
        <v>360</v>
      </c>
      <c r="AV308" s="4">
        <f t="shared" si="9"/>
        <v>180</v>
      </c>
    </row>
    <row r="309" s="4" customFormat="1" customHeight="1" spans="1:48">
      <c r="A309" s="36">
        <v>304</v>
      </c>
      <c r="B309" s="36"/>
      <c r="C309" s="2"/>
      <c r="D309" s="1" t="s">
        <v>793</v>
      </c>
      <c r="E309" s="2" t="s">
        <v>762</v>
      </c>
      <c r="F309" s="2"/>
      <c r="G309" s="2"/>
      <c r="H309" s="36" t="s">
        <v>205</v>
      </c>
      <c r="I309" s="36">
        <v>20</v>
      </c>
      <c r="J309" s="36"/>
      <c r="K309" s="36"/>
      <c r="L309" s="36"/>
      <c r="M309" s="36"/>
      <c r="N309" s="36"/>
      <c r="O309" s="36"/>
      <c r="P309" s="36"/>
      <c r="Q309" s="36"/>
      <c r="R309" s="37"/>
      <c r="S309" s="37"/>
      <c r="T309" s="38"/>
      <c r="U309" s="45"/>
      <c r="V309" s="45"/>
      <c r="W309" s="45"/>
      <c r="X309" s="45"/>
      <c r="Y309" s="45"/>
      <c r="Z309" s="45"/>
      <c r="AA309" s="45"/>
      <c r="AB309" s="45"/>
      <c r="AC309" s="45"/>
      <c r="AD309" s="39"/>
      <c r="AE309" s="40"/>
      <c r="AF309" s="38"/>
      <c r="AG309" s="38"/>
      <c r="AH309" s="41"/>
      <c r="AI309" s="42"/>
      <c r="AJ309" s="42"/>
      <c r="AK309" s="42"/>
      <c r="AL309" s="42"/>
      <c r="AM309" s="43"/>
      <c r="AN309" s="42"/>
      <c r="AQ309" s="4">
        <v>0.6</v>
      </c>
      <c r="AS309" s="4">
        <v>600</v>
      </c>
      <c r="AU309" s="4">
        <v>360</v>
      </c>
      <c r="AV309" s="54">
        <f t="shared" si="9"/>
        <v>18</v>
      </c>
    </row>
    <row r="310" s="4" customFormat="1" customHeight="1" spans="1:48">
      <c r="A310" s="36">
        <v>305</v>
      </c>
      <c r="B310" s="36"/>
      <c r="C310" s="2"/>
      <c r="D310" s="1" t="s">
        <v>793</v>
      </c>
      <c r="E310" s="2" t="s">
        <v>794</v>
      </c>
      <c r="F310" s="2"/>
      <c r="G310" s="2"/>
      <c r="H310" s="36" t="s">
        <v>205</v>
      </c>
      <c r="I310" s="36">
        <v>8</v>
      </c>
      <c r="J310" s="36"/>
      <c r="K310" s="36"/>
      <c r="L310" s="36"/>
      <c r="M310" s="36"/>
      <c r="N310" s="36"/>
      <c r="O310" s="36"/>
      <c r="P310" s="36"/>
      <c r="Q310" s="36"/>
      <c r="R310" s="37"/>
      <c r="S310" s="37"/>
      <c r="T310" s="38"/>
      <c r="U310" s="45"/>
      <c r="V310" s="45"/>
      <c r="W310" s="45"/>
      <c r="X310" s="45"/>
      <c r="Y310" s="45"/>
      <c r="Z310" s="45"/>
      <c r="AA310" s="45"/>
      <c r="AB310" s="45"/>
      <c r="AC310" s="45"/>
      <c r="AD310" s="39"/>
      <c r="AE310" s="40"/>
      <c r="AF310" s="38"/>
      <c r="AG310" s="38"/>
      <c r="AH310" s="41"/>
      <c r="AI310" s="42"/>
      <c r="AJ310" s="42"/>
      <c r="AK310" s="42"/>
      <c r="AL310" s="42"/>
      <c r="AM310" s="43"/>
      <c r="AN310" s="42"/>
      <c r="AQ310" s="4">
        <v>0.6</v>
      </c>
      <c r="AS310" s="4">
        <v>600</v>
      </c>
      <c r="AU310" s="4">
        <v>360</v>
      </c>
      <c r="AV310" s="4">
        <f t="shared" si="9"/>
        <v>45</v>
      </c>
    </row>
    <row r="311" s="4" customFormat="1" customHeight="1" spans="1:48">
      <c r="A311" s="36">
        <v>306</v>
      </c>
      <c r="B311" s="36"/>
      <c r="C311" s="2"/>
      <c r="D311" s="1" t="s">
        <v>671</v>
      </c>
      <c r="E311" s="2" t="s">
        <v>795</v>
      </c>
      <c r="F311" s="2" t="s">
        <v>796</v>
      </c>
      <c r="G311" s="2"/>
      <c r="H311" s="36" t="s">
        <v>205</v>
      </c>
      <c r="I311" s="36">
        <v>2</v>
      </c>
      <c r="J311" s="36"/>
      <c r="K311" s="36"/>
      <c r="L311" s="36"/>
      <c r="M311" s="36"/>
      <c r="N311" s="36"/>
      <c r="O311" s="36"/>
      <c r="P311" s="36"/>
      <c r="Q311" s="36"/>
      <c r="R311" s="37"/>
      <c r="S311" s="37"/>
      <c r="T311" s="38"/>
      <c r="U311" s="45"/>
      <c r="V311" s="45"/>
      <c r="W311" s="45"/>
      <c r="X311" s="45"/>
      <c r="Y311" s="45"/>
      <c r="Z311" s="45"/>
      <c r="AA311" s="45"/>
      <c r="AB311" s="45"/>
      <c r="AC311" s="45"/>
      <c r="AD311" s="39"/>
      <c r="AE311" s="40"/>
      <c r="AF311" s="38"/>
      <c r="AG311" s="38"/>
      <c r="AH311" s="41"/>
      <c r="AI311" s="42"/>
      <c r="AJ311" s="42"/>
      <c r="AK311" s="42"/>
      <c r="AL311" s="42"/>
      <c r="AM311" s="43"/>
      <c r="AN311" s="42"/>
      <c r="AU311" s="4">
        <v>240</v>
      </c>
      <c r="AV311" s="4">
        <f t="shared" si="9"/>
        <v>120</v>
      </c>
    </row>
    <row r="312" s="4" customFormat="1" customHeight="1" spans="1:48">
      <c r="A312" s="36">
        <v>307</v>
      </c>
      <c r="B312" s="36"/>
      <c r="C312" s="2"/>
      <c r="D312" s="1" t="s">
        <v>797</v>
      </c>
      <c r="E312" s="2" t="s">
        <v>717</v>
      </c>
      <c r="F312" s="2"/>
      <c r="G312" s="2"/>
      <c r="H312" s="36" t="s">
        <v>709</v>
      </c>
      <c r="I312" s="36">
        <v>31</v>
      </c>
      <c r="J312" s="36"/>
      <c r="K312" s="36"/>
      <c r="L312" s="36"/>
      <c r="M312" s="36"/>
      <c r="N312" s="36"/>
      <c r="O312" s="36"/>
      <c r="P312" s="36"/>
      <c r="Q312" s="36"/>
      <c r="R312" s="37"/>
      <c r="S312" s="37"/>
      <c r="T312" s="38"/>
      <c r="U312" s="45"/>
      <c r="V312" s="45"/>
      <c r="W312" s="45"/>
      <c r="X312" s="45"/>
      <c r="Y312" s="45"/>
      <c r="Z312" s="45"/>
      <c r="AA312" s="45"/>
      <c r="AB312" s="45"/>
      <c r="AC312" s="45"/>
      <c r="AD312" s="39"/>
      <c r="AE312" s="40"/>
      <c r="AF312" s="38"/>
      <c r="AG312" s="38"/>
      <c r="AH312" s="41"/>
      <c r="AI312" s="42"/>
      <c r="AJ312" s="42"/>
      <c r="AK312" s="42"/>
      <c r="AL312" s="42"/>
      <c r="AM312" s="43"/>
      <c r="AN312" s="42"/>
      <c r="AP312" s="4">
        <v>100</v>
      </c>
      <c r="AQ312" s="4">
        <v>0.14</v>
      </c>
      <c r="AU312" s="4">
        <v>434</v>
      </c>
      <c r="AV312" s="54">
        <f t="shared" si="9"/>
        <v>14</v>
      </c>
    </row>
    <row r="313" s="4" customFormat="1" customHeight="1" spans="1:48">
      <c r="A313" s="36">
        <v>308</v>
      </c>
      <c r="B313" s="36"/>
      <c r="C313" s="2"/>
      <c r="D313" s="1" t="s">
        <v>797</v>
      </c>
      <c r="E313" s="2" t="s">
        <v>711</v>
      </c>
      <c r="F313" s="2"/>
      <c r="G313" s="2"/>
      <c r="H313" s="36" t="s">
        <v>709</v>
      </c>
      <c r="I313" s="36">
        <v>23</v>
      </c>
      <c r="J313" s="36"/>
      <c r="K313" s="36"/>
      <c r="L313" s="36"/>
      <c r="M313" s="36"/>
      <c r="N313" s="36"/>
      <c r="O313" s="36"/>
      <c r="P313" s="36"/>
      <c r="Q313" s="36"/>
      <c r="R313" s="37"/>
      <c r="S313" s="37"/>
      <c r="T313" s="38"/>
      <c r="U313" s="45"/>
      <c r="V313" s="45"/>
      <c r="W313" s="45"/>
      <c r="X313" s="45"/>
      <c r="Y313" s="45"/>
      <c r="Z313" s="45"/>
      <c r="AA313" s="45"/>
      <c r="AB313" s="45"/>
      <c r="AC313" s="45"/>
      <c r="AD313" s="39"/>
      <c r="AE313" s="40"/>
      <c r="AF313" s="38"/>
      <c r="AG313" s="38"/>
      <c r="AH313" s="41"/>
      <c r="AI313" s="42"/>
      <c r="AJ313" s="42"/>
      <c r="AK313" s="42"/>
      <c r="AL313" s="42"/>
      <c r="AM313" s="43"/>
      <c r="AN313" s="42"/>
      <c r="AP313" s="4">
        <v>80</v>
      </c>
      <c r="AQ313" s="4">
        <v>0.14</v>
      </c>
      <c r="AU313" s="4">
        <v>257.6</v>
      </c>
      <c r="AV313" s="54">
        <f t="shared" si="9"/>
        <v>11.2</v>
      </c>
    </row>
    <row r="314" s="4" customFormat="1" customHeight="1" spans="1:48">
      <c r="A314" s="36">
        <v>309</v>
      </c>
      <c r="B314" s="36"/>
      <c r="C314" s="2"/>
      <c r="D314" s="1" t="s">
        <v>797</v>
      </c>
      <c r="E314" s="2" t="s">
        <v>798</v>
      </c>
      <c r="F314" s="2"/>
      <c r="G314" s="2"/>
      <c r="H314" s="36" t="s">
        <v>709</v>
      </c>
      <c r="I314" s="36">
        <v>1</v>
      </c>
      <c r="J314" s="36"/>
      <c r="K314" s="36"/>
      <c r="L314" s="36"/>
      <c r="M314" s="36"/>
      <c r="N314" s="36"/>
      <c r="O314" s="36"/>
      <c r="P314" s="36"/>
      <c r="Q314" s="36"/>
      <c r="R314" s="37"/>
      <c r="S314" s="37"/>
      <c r="T314" s="38"/>
      <c r="U314" s="45"/>
      <c r="V314" s="45"/>
      <c r="W314" s="45"/>
      <c r="X314" s="45"/>
      <c r="Y314" s="45"/>
      <c r="Z314" s="45"/>
      <c r="AA314" s="45"/>
      <c r="AB314" s="45"/>
      <c r="AC314" s="45"/>
      <c r="AD314" s="39"/>
      <c r="AE314" s="40"/>
      <c r="AF314" s="38"/>
      <c r="AG314" s="38"/>
      <c r="AH314" s="41"/>
      <c r="AI314" s="42"/>
      <c r="AJ314" s="42"/>
      <c r="AK314" s="42"/>
      <c r="AL314" s="42"/>
      <c r="AM314" s="43"/>
      <c r="AN314" s="42"/>
      <c r="AP314" s="4">
        <v>9088</v>
      </c>
      <c r="AQ314" s="4">
        <v>0.14</v>
      </c>
      <c r="AU314" s="4">
        <v>1272.32</v>
      </c>
      <c r="AV314" s="4">
        <f t="shared" si="9"/>
        <v>1272.32</v>
      </c>
    </row>
    <row r="315" s="4" customFormat="1" customHeight="1" spans="1:48">
      <c r="A315" s="36">
        <v>310</v>
      </c>
      <c r="B315" s="36"/>
      <c r="C315" s="2"/>
      <c r="D315" s="1" t="s">
        <v>797</v>
      </c>
      <c r="E315" s="2" t="s">
        <v>799</v>
      </c>
      <c r="F315" s="2"/>
      <c r="G315" s="2"/>
      <c r="H315" s="36" t="s">
        <v>709</v>
      </c>
      <c r="I315" s="36">
        <v>2</v>
      </c>
      <c r="J315" s="36"/>
      <c r="K315" s="36"/>
      <c r="L315" s="36"/>
      <c r="M315" s="36"/>
      <c r="N315" s="36"/>
      <c r="O315" s="36"/>
      <c r="P315" s="36"/>
      <c r="Q315" s="36"/>
      <c r="R315" s="37"/>
      <c r="S315" s="37"/>
      <c r="T315" s="38"/>
      <c r="U315" s="45"/>
      <c r="V315" s="45"/>
      <c r="W315" s="45"/>
      <c r="X315" s="45"/>
      <c r="Y315" s="45"/>
      <c r="Z315" s="45"/>
      <c r="AA315" s="45"/>
      <c r="AB315" s="45"/>
      <c r="AC315" s="45"/>
      <c r="AD315" s="39"/>
      <c r="AE315" s="40"/>
      <c r="AF315" s="38"/>
      <c r="AG315" s="38"/>
      <c r="AH315" s="41"/>
      <c r="AI315" s="42"/>
      <c r="AJ315" s="42"/>
      <c r="AK315" s="42"/>
      <c r="AL315" s="42"/>
      <c r="AM315" s="43"/>
      <c r="AN315" s="42"/>
      <c r="AP315" s="4">
        <v>988</v>
      </c>
      <c r="AQ315" s="4">
        <v>0.14</v>
      </c>
      <c r="AU315" s="4">
        <v>276.64</v>
      </c>
      <c r="AV315" s="4">
        <f t="shared" si="9"/>
        <v>138.32</v>
      </c>
    </row>
    <row r="316" s="4" customFormat="1" customHeight="1" spans="1:48">
      <c r="A316" s="36">
        <v>311</v>
      </c>
      <c r="B316" s="36"/>
      <c r="C316" s="2"/>
      <c r="D316" s="1" t="s">
        <v>797</v>
      </c>
      <c r="E316" s="2" t="s">
        <v>747</v>
      </c>
      <c r="F316" s="2"/>
      <c r="G316" s="2"/>
      <c r="H316" s="36" t="s">
        <v>709</v>
      </c>
      <c r="I316" s="36">
        <v>4</v>
      </c>
      <c r="J316" s="36"/>
      <c r="K316" s="36"/>
      <c r="L316" s="36"/>
      <c r="M316" s="36"/>
      <c r="N316" s="36"/>
      <c r="O316" s="36"/>
      <c r="P316" s="36"/>
      <c r="Q316" s="36"/>
      <c r="R316" s="37"/>
      <c r="S316" s="37"/>
      <c r="T316" s="38"/>
      <c r="U316" s="45"/>
      <c r="V316" s="45"/>
      <c r="W316" s="45"/>
      <c r="X316" s="45"/>
      <c r="Y316" s="45"/>
      <c r="Z316" s="45"/>
      <c r="AA316" s="45"/>
      <c r="AB316" s="45"/>
      <c r="AC316" s="45"/>
      <c r="AD316" s="39"/>
      <c r="AE316" s="40"/>
      <c r="AF316" s="38"/>
      <c r="AG316" s="38"/>
      <c r="AH316" s="41"/>
      <c r="AI316" s="42"/>
      <c r="AJ316" s="42"/>
      <c r="AK316" s="42"/>
      <c r="AL316" s="42"/>
      <c r="AM316" s="43"/>
      <c r="AN316" s="42"/>
      <c r="AP316" s="4">
        <v>788</v>
      </c>
      <c r="AQ316" s="4">
        <v>0.14</v>
      </c>
      <c r="AU316" s="4">
        <v>441.28</v>
      </c>
      <c r="AV316" s="4">
        <f t="shared" si="9"/>
        <v>110.32</v>
      </c>
    </row>
    <row r="317" s="4" customFormat="1" customHeight="1" spans="1:48">
      <c r="A317" s="36">
        <v>312</v>
      </c>
      <c r="B317" s="36"/>
      <c r="C317" s="2"/>
      <c r="D317" s="1" t="s">
        <v>797</v>
      </c>
      <c r="E317" s="2" t="s">
        <v>800</v>
      </c>
      <c r="F317" s="2"/>
      <c r="G317" s="2"/>
      <c r="H317" s="36" t="s">
        <v>709</v>
      </c>
      <c r="I317" s="36">
        <v>127</v>
      </c>
      <c r="J317" s="36"/>
      <c r="K317" s="36"/>
      <c r="L317" s="36"/>
      <c r="M317" s="36"/>
      <c r="N317" s="36"/>
      <c r="O317" s="36"/>
      <c r="P317" s="36"/>
      <c r="Q317" s="36"/>
      <c r="R317" s="37"/>
      <c r="S317" s="37"/>
      <c r="T317" s="38"/>
      <c r="U317" s="45"/>
      <c r="V317" s="45"/>
      <c r="W317" s="45"/>
      <c r="X317" s="45"/>
      <c r="Y317" s="45"/>
      <c r="Z317" s="45"/>
      <c r="AA317" s="45"/>
      <c r="AB317" s="45"/>
      <c r="AC317" s="45"/>
      <c r="AD317" s="39"/>
      <c r="AE317" s="40"/>
      <c r="AF317" s="38"/>
      <c r="AG317" s="38"/>
      <c r="AH317" s="41"/>
      <c r="AI317" s="42"/>
      <c r="AJ317" s="42"/>
      <c r="AK317" s="42"/>
      <c r="AL317" s="42"/>
      <c r="AM317" s="43"/>
      <c r="AN317" s="42"/>
      <c r="AP317" s="4">
        <v>60</v>
      </c>
      <c r="AQ317" s="4">
        <v>0.14</v>
      </c>
      <c r="AU317" s="4">
        <v>1066.8</v>
      </c>
      <c r="AV317" s="54">
        <f t="shared" si="9"/>
        <v>8.4</v>
      </c>
    </row>
    <row r="318" s="4" customFormat="1" customHeight="1" spans="1:48">
      <c r="A318" s="36">
        <v>313</v>
      </c>
      <c r="B318" s="36"/>
      <c r="C318" s="2"/>
      <c r="D318" s="1" t="s">
        <v>797</v>
      </c>
      <c r="E318" s="2" t="s">
        <v>748</v>
      </c>
      <c r="F318" s="2"/>
      <c r="G318" s="2"/>
      <c r="H318" s="36" t="s">
        <v>709</v>
      </c>
      <c r="I318" s="36">
        <v>3</v>
      </c>
      <c r="J318" s="36"/>
      <c r="K318" s="36"/>
      <c r="L318" s="36"/>
      <c r="M318" s="36"/>
      <c r="N318" s="36"/>
      <c r="O318" s="36"/>
      <c r="P318" s="36"/>
      <c r="Q318" s="36"/>
      <c r="R318" s="37"/>
      <c r="S318" s="37"/>
      <c r="T318" s="38"/>
      <c r="U318" s="45"/>
      <c r="V318" s="45"/>
      <c r="W318" s="45"/>
      <c r="X318" s="45"/>
      <c r="Y318" s="45"/>
      <c r="Z318" s="45"/>
      <c r="AA318" s="45"/>
      <c r="AB318" s="45"/>
      <c r="AC318" s="45"/>
      <c r="AD318" s="39"/>
      <c r="AE318" s="40"/>
      <c r="AF318" s="38"/>
      <c r="AG318" s="38"/>
      <c r="AH318" s="41"/>
      <c r="AI318" s="42"/>
      <c r="AJ318" s="42"/>
      <c r="AK318" s="42"/>
      <c r="AL318" s="42"/>
      <c r="AM318" s="43"/>
      <c r="AN318" s="42"/>
      <c r="AP318" s="4">
        <v>888</v>
      </c>
      <c r="AQ318" s="4">
        <v>0.14</v>
      </c>
      <c r="AU318" s="4">
        <v>372.96</v>
      </c>
      <c r="AV318" s="4">
        <f t="shared" si="9"/>
        <v>124.32</v>
      </c>
    </row>
    <row r="319" s="4" customFormat="1" customHeight="1" spans="1:48">
      <c r="A319" s="36">
        <v>314</v>
      </c>
      <c r="B319" s="36"/>
      <c r="C319" s="2"/>
      <c r="D319" s="1" t="s">
        <v>797</v>
      </c>
      <c r="E319" s="2" t="s">
        <v>801</v>
      </c>
      <c r="F319" s="2"/>
      <c r="G319" s="2"/>
      <c r="H319" s="36" t="s">
        <v>709</v>
      </c>
      <c r="I319" s="36">
        <v>2</v>
      </c>
      <c r="J319" s="36"/>
      <c r="K319" s="36"/>
      <c r="L319" s="36"/>
      <c r="M319" s="36"/>
      <c r="N319" s="36"/>
      <c r="O319" s="36"/>
      <c r="P319" s="36"/>
      <c r="Q319" s="36"/>
      <c r="R319" s="37"/>
      <c r="S319" s="37"/>
      <c r="T319" s="38"/>
      <c r="U319" s="45"/>
      <c r="V319" s="45"/>
      <c r="W319" s="45"/>
      <c r="X319" s="45"/>
      <c r="Y319" s="45"/>
      <c r="Z319" s="45"/>
      <c r="AA319" s="45"/>
      <c r="AB319" s="45"/>
      <c r="AC319" s="45"/>
      <c r="AD319" s="39"/>
      <c r="AE319" s="40"/>
      <c r="AF319" s="38"/>
      <c r="AG319" s="38"/>
      <c r="AH319" s="41"/>
      <c r="AI319" s="42"/>
      <c r="AJ319" s="42"/>
      <c r="AK319" s="42"/>
      <c r="AL319" s="42"/>
      <c r="AM319" s="43"/>
      <c r="AN319" s="42"/>
      <c r="AP319" s="4">
        <v>4280</v>
      </c>
      <c r="AQ319" s="4">
        <v>0.14</v>
      </c>
      <c r="AU319" s="4">
        <v>1198.4</v>
      </c>
      <c r="AV319" s="4">
        <f t="shared" si="9"/>
        <v>599.2</v>
      </c>
    </row>
    <row r="320" s="4" customFormat="1" customHeight="1" spans="1:48">
      <c r="A320" s="36">
        <v>315</v>
      </c>
      <c r="B320" s="36"/>
      <c r="C320" s="2"/>
      <c r="D320" s="1" t="s">
        <v>797</v>
      </c>
      <c r="E320" s="2" t="s">
        <v>751</v>
      </c>
      <c r="F320" s="2"/>
      <c r="G320" s="2"/>
      <c r="H320" s="36" t="s">
        <v>709</v>
      </c>
      <c r="I320" s="36">
        <v>59</v>
      </c>
      <c r="J320" s="36"/>
      <c r="K320" s="36"/>
      <c r="L320" s="36"/>
      <c r="M320" s="36"/>
      <c r="N320" s="36"/>
      <c r="O320" s="36"/>
      <c r="P320" s="36"/>
      <c r="Q320" s="36"/>
      <c r="R320" s="37"/>
      <c r="S320" s="37"/>
      <c r="T320" s="38"/>
      <c r="U320" s="45"/>
      <c r="V320" s="45"/>
      <c r="W320" s="45"/>
      <c r="X320" s="45"/>
      <c r="Y320" s="45"/>
      <c r="Z320" s="45"/>
      <c r="AA320" s="45"/>
      <c r="AB320" s="45"/>
      <c r="AC320" s="45"/>
      <c r="AD320" s="39"/>
      <c r="AE320" s="40"/>
      <c r="AF320" s="38"/>
      <c r="AG320" s="38"/>
      <c r="AH320" s="41"/>
      <c r="AI320" s="42"/>
      <c r="AJ320" s="42"/>
      <c r="AK320" s="42"/>
      <c r="AL320" s="42"/>
      <c r="AM320" s="43"/>
      <c r="AN320" s="42"/>
      <c r="AP320" s="4">
        <v>70</v>
      </c>
      <c r="AQ320" s="4">
        <v>0.14</v>
      </c>
      <c r="AU320" s="4">
        <v>578.2</v>
      </c>
      <c r="AV320" s="54">
        <f t="shared" si="9"/>
        <v>9.8</v>
      </c>
    </row>
    <row r="321" s="4" customFormat="1" customHeight="1" spans="1:48">
      <c r="A321" s="36">
        <v>316</v>
      </c>
      <c r="B321" s="36"/>
      <c r="C321" s="2"/>
      <c r="D321" s="1" t="s">
        <v>797</v>
      </c>
      <c r="E321" s="2" t="s">
        <v>745</v>
      </c>
      <c r="F321" s="2"/>
      <c r="G321" s="2"/>
      <c r="H321" s="36" t="s">
        <v>709</v>
      </c>
      <c r="I321" s="36">
        <v>42</v>
      </c>
      <c r="J321" s="36"/>
      <c r="K321" s="36"/>
      <c r="L321" s="36"/>
      <c r="M321" s="36"/>
      <c r="N321" s="36"/>
      <c r="O321" s="36"/>
      <c r="P321" s="36"/>
      <c r="Q321" s="36"/>
      <c r="R321" s="37"/>
      <c r="S321" s="37"/>
      <c r="T321" s="38"/>
      <c r="U321" s="45"/>
      <c r="V321" s="45"/>
      <c r="W321" s="45"/>
      <c r="X321" s="45"/>
      <c r="Y321" s="45"/>
      <c r="Z321" s="45"/>
      <c r="AA321" s="45"/>
      <c r="AB321" s="45"/>
      <c r="AC321" s="45"/>
      <c r="AD321" s="39"/>
      <c r="AE321" s="40"/>
      <c r="AF321" s="38"/>
      <c r="AG321" s="38"/>
      <c r="AH321" s="41"/>
      <c r="AI321" s="42"/>
      <c r="AJ321" s="42"/>
      <c r="AK321" s="42"/>
      <c r="AL321" s="42"/>
      <c r="AM321" s="43"/>
      <c r="AN321" s="42"/>
      <c r="AP321" s="4">
        <v>1088</v>
      </c>
      <c r="AQ321" s="4">
        <v>0.14</v>
      </c>
      <c r="AU321" s="4">
        <v>6397.44</v>
      </c>
      <c r="AV321" s="4">
        <f t="shared" si="9"/>
        <v>152.32</v>
      </c>
    </row>
    <row r="322" s="4" customFormat="1" customHeight="1" spans="1:48">
      <c r="A322" s="36">
        <v>317</v>
      </c>
      <c r="B322" s="36"/>
      <c r="C322" s="2"/>
      <c r="D322" s="1" t="s">
        <v>797</v>
      </c>
      <c r="E322" s="2" t="s">
        <v>802</v>
      </c>
      <c r="F322" s="2"/>
      <c r="G322" s="2"/>
      <c r="H322" s="36" t="s">
        <v>709</v>
      </c>
      <c r="I322" s="36">
        <v>28</v>
      </c>
      <c r="J322" s="36"/>
      <c r="K322" s="36"/>
      <c r="L322" s="36"/>
      <c r="M322" s="36"/>
      <c r="N322" s="36"/>
      <c r="O322" s="36"/>
      <c r="P322" s="36"/>
      <c r="Q322" s="36"/>
      <c r="R322" s="37"/>
      <c r="S322" s="37"/>
      <c r="T322" s="38"/>
      <c r="U322" s="45"/>
      <c r="V322" s="45"/>
      <c r="W322" s="45"/>
      <c r="X322" s="45"/>
      <c r="Y322" s="45"/>
      <c r="Z322" s="45"/>
      <c r="AA322" s="45"/>
      <c r="AB322" s="45"/>
      <c r="AC322" s="45"/>
      <c r="AD322" s="39"/>
      <c r="AE322" s="40"/>
      <c r="AF322" s="38"/>
      <c r="AG322" s="38"/>
      <c r="AH322" s="41"/>
      <c r="AI322" s="42"/>
      <c r="AJ322" s="42"/>
      <c r="AK322" s="42"/>
      <c r="AL322" s="42"/>
      <c r="AM322" s="43"/>
      <c r="AN322" s="42"/>
      <c r="AP322" s="4">
        <v>50</v>
      </c>
      <c r="AQ322" s="4">
        <v>0.14</v>
      </c>
      <c r="AU322" s="4">
        <v>196</v>
      </c>
      <c r="AV322" s="54">
        <f t="shared" si="9"/>
        <v>7</v>
      </c>
    </row>
    <row r="323" s="4" customFormat="1" customHeight="1" spans="1:48">
      <c r="A323" s="36">
        <v>318</v>
      </c>
      <c r="B323" s="36"/>
      <c r="C323" s="2"/>
      <c r="D323" s="1" t="s">
        <v>803</v>
      </c>
      <c r="E323" s="2" t="s">
        <v>804</v>
      </c>
      <c r="F323" s="2" t="s">
        <v>805</v>
      </c>
      <c r="G323" s="2"/>
      <c r="H323" s="36" t="s">
        <v>205</v>
      </c>
      <c r="I323" s="36">
        <v>1</v>
      </c>
      <c r="J323" s="36"/>
      <c r="K323" s="36"/>
      <c r="L323" s="36"/>
      <c r="M323" s="36"/>
      <c r="N323" s="36"/>
      <c r="O323" s="36"/>
      <c r="P323" s="36"/>
      <c r="Q323" s="36"/>
      <c r="R323" s="37"/>
      <c r="S323" s="37"/>
      <c r="T323" s="38"/>
      <c r="U323" s="45"/>
      <c r="V323" s="45"/>
      <c r="W323" s="45"/>
      <c r="X323" s="45"/>
      <c r="Y323" s="45"/>
      <c r="Z323" s="45"/>
      <c r="AA323" s="45"/>
      <c r="AB323" s="45"/>
      <c r="AC323" s="45"/>
      <c r="AD323" s="39"/>
      <c r="AE323" s="40"/>
      <c r="AF323" s="38"/>
      <c r="AG323" s="38"/>
      <c r="AH323" s="41"/>
      <c r="AI323" s="42"/>
      <c r="AJ323" s="42"/>
      <c r="AK323" s="42"/>
      <c r="AL323" s="42"/>
      <c r="AM323" s="43"/>
      <c r="AN323" s="42"/>
      <c r="AQ323" s="4">
        <v>0.6</v>
      </c>
      <c r="AS323" s="4">
        <v>1600</v>
      </c>
      <c r="AU323" s="4">
        <v>960</v>
      </c>
      <c r="AV323" s="4">
        <f t="shared" si="9"/>
        <v>960</v>
      </c>
    </row>
    <row r="324" s="4" customFormat="1" customHeight="1" spans="1:48">
      <c r="A324" s="36">
        <v>319</v>
      </c>
      <c r="B324" s="36"/>
      <c r="C324" s="2"/>
      <c r="D324" s="1" t="s">
        <v>434</v>
      </c>
      <c r="E324" s="2" t="s">
        <v>806</v>
      </c>
      <c r="F324" s="2" t="s">
        <v>807</v>
      </c>
      <c r="G324" s="2"/>
      <c r="H324" s="36" t="s">
        <v>205</v>
      </c>
      <c r="I324" s="36">
        <v>2</v>
      </c>
      <c r="J324" s="36"/>
      <c r="K324" s="36"/>
      <c r="L324" s="36"/>
      <c r="M324" s="36"/>
      <c r="N324" s="36"/>
      <c r="O324" s="36"/>
      <c r="P324" s="36"/>
      <c r="Q324" s="36"/>
      <c r="R324" s="37"/>
      <c r="S324" s="37"/>
      <c r="T324" s="38"/>
      <c r="U324" s="45"/>
      <c r="V324" s="45"/>
      <c r="W324" s="45"/>
      <c r="X324" s="45"/>
      <c r="Y324" s="45"/>
      <c r="Z324" s="45"/>
      <c r="AA324" s="45"/>
      <c r="AB324" s="45"/>
      <c r="AC324" s="45"/>
      <c r="AD324" s="39"/>
      <c r="AE324" s="40"/>
      <c r="AF324" s="38"/>
      <c r="AG324" s="38"/>
      <c r="AH324" s="41"/>
      <c r="AI324" s="42"/>
      <c r="AJ324" s="42"/>
      <c r="AK324" s="42"/>
      <c r="AL324" s="42"/>
      <c r="AM324" s="43"/>
      <c r="AN324" s="42"/>
      <c r="AQ324" s="4">
        <v>0.6</v>
      </c>
      <c r="AS324" s="4">
        <v>666</v>
      </c>
      <c r="AU324" s="4">
        <v>399.6</v>
      </c>
      <c r="AV324" s="4">
        <f t="shared" si="9"/>
        <v>199.8</v>
      </c>
    </row>
    <row r="325" s="4" customFormat="1" customHeight="1" spans="1:48">
      <c r="A325" s="36">
        <v>320</v>
      </c>
      <c r="B325" s="36"/>
      <c r="C325" s="2"/>
      <c r="D325" s="1" t="s">
        <v>808</v>
      </c>
      <c r="E325" s="2" t="s">
        <v>721</v>
      </c>
      <c r="F325" s="2"/>
      <c r="G325" s="2"/>
      <c r="H325" s="36" t="s">
        <v>205</v>
      </c>
      <c r="I325" s="36">
        <v>1</v>
      </c>
      <c r="J325" s="36"/>
      <c r="K325" s="36"/>
      <c r="L325" s="36"/>
      <c r="M325" s="36"/>
      <c r="N325" s="36"/>
      <c r="O325" s="36"/>
      <c r="P325" s="36"/>
      <c r="Q325" s="36"/>
      <c r="R325" s="37"/>
      <c r="S325" s="37"/>
      <c r="T325" s="38"/>
      <c r="U325" s="45"/>
      <c r="V325" s="45"/>
      <c r="W325" s="45"/>
      <c r="X325" s="45"/>
      <c r="Y325" s="45"/>
      <c r="Z325" s="45"/>
      <c r="AA325" s="45"/>
      <c r="AB325" s="45"/>
      <c r="AC325" s="45"/>
      <c r="AD325" s="39"/>
      <c r="AE325" s="40"/>
      <c r="AF325" s="38"/>
      <c r="AG325" s="38"/>
      <c r="AH325" s="41"/>
      <c r="AI325" s="42"/>
      <c r="AJ325" s="42"/>
      <c r="AK325" s="42"/>
      <c r="AL325" s="42"/>
      <c r="AM325" s="43"/>
      <c r="AN325" s="42"/>
      <c r="AQ325" s="4">
        <v>0.6</v>
      </c>
      <c r="AS325" s="4">
        <v>480</v>
      </c>
      <c r="AU325" s="4">
        <v>288</v>
      </c>
      <c r="AV325" s="4">
        <f t="shared" si="9"/>
        <v>288</v>
      </c>
    </row>
    <row r="326" s="4" customFormat="1" customHeight="1" spans="1:48">
      <c r="A326" s="36">
        <v>321</v>
      </c>
      <c r="B326" s="36"/>
      <c r="C326" s="2"/>
      <c r="D326" s="1" t="s">
        <v>710</v>
      </c>
      <c r="E326" s="2" t="s">
        <v>763</v>
      </c>
      <c r="F326" s="2" t="s">
        <v>809</v>
      </c>
      <c r="G326" s="2"/>
      <c r="H326" s="36" t="s">
        <v>205</v>
      </c>
      <c r="I326" s="36">
        <v>2</v>
      </c>
      <c r="J326" s="36"/>
      <c r="K326" s="36"/>
      <c r="L326" s="36"/>
      <c r="M326" s="36"/>
      <c r="N326" s="36"/>
      <c r="O326" s="36"/>
      <c r="P326" s="36"/>
      <c r="Q326" s="36"/>
      <c r="R326" s="37"/>
      <c r="S326" s="37"/>
      <c r="T326" s="38"/>
      <c r="U326" s="45"/>
      <c r="V326" s="45"/>
      <c r="W326" s="45"/>
      <c r="X326" s="45"/>
      <c r="Y326" s="45"/>
      <c r="Z326" s="45"/>
      <c r="AA326" s="45"/>
      <c r="AB326" s="45"/>
      <c r="AC326" s="45"/>
      <c r="AD326" s="39"/>
      <c r="AE326" s="40"/>
      <c r="AF326" s="38"/>
      <c r="AG326" s="38"/>
      <c r="AH326" s="41"/>
      <c r="AI326" s="42"/>
      <c r="AJ326" s="42"/>
      <c r="AK326" s="42"/>
      <c r="AL326" s="42"/>
      <c r="AM326" s="43"/>
      <c r="AN326" s="42"/>
      <c r="AQ326" s="4">
        <v>0.6</v>
      </c>
      <c r="AS326" s="4">
        <v>576</v>
      </c>
      <c r="AU326" s="4">
        <v>345.6</v>
      </c>
      <c r="AV326" s="4">
        <f t="shared" ref="AV326:AV389" si="10">AU326/I326</f>
        <v>172.8</v>
      </c>
    </row>
    <row r="327" s="4" customFormat="1" customHeight="1" spans="1:48">
      <c r="A327" s="36">
        <v>322</v>
      </c>
      <c r="B327" s="36"/>
      <c r="C327" s="2"/>
      <c r="D327" s="1" t="s">
        <v>810</v>
      </c>
      <c r="E327" s="2" t="s">
        <v>811</v>
      </c>
      <c r="F327" s="2" t="s">
        <v>812</v>
      </c>
      <c r="G327" s="2"/>
      <c r="H327" s="36" t="s">
        <v>205</v>
      </c>
      <c r="I327" s="36">
        <v>3</v>
      </c>
      <c r="J327" s="36"/>
      <c r="K327" s="36"/>
      <c r="L327" s="36"/>
      <c r="M327" s="36"/>
      <c r="N327" s="36"/>
      <c r="O327" s="36"/>
      <c r="P327" s="36"/>
      <c r="Q327" s="36"/>
      <c r="R327" s="37"/>
      <c r="S327" s="37"/>
      <c r="T327" s="38"/>
      <c r="U327" s="45"/>
      <c r="V327" s="45"/>
      <c r="W327" s="45"/>
      <c r="X327" s="45"/>
      <c r="Y327" s="45"/>
      <c r="Z327" s="45"/>
      <c r="AA327" s="45"/>
      <c r="AB327" s="45"/>
      <c r="AC327" s="45"/>
      <c r="AD327" s="39"/>
      <c r="AE327" s="40"/>
      <c r="AF327" s="38"/>
      <c r="AG327" s="38"/>
      <c r="AH327" s="41"/>
      <c r="AI327" s="42"/>
      <c r="AJ327" s="42"/>
      <c r="AK327" s="42"/>
      <c r="AL327" s="42"/>
      <c r="AM327" s="43"/>
      <c r="AN327" s="42"/>
      <c r="AQ327" s="4">
        <v>0.6</v>
      </c>
      <c r="AS327" s="4">
        <v>600</v>
      </c>
      <c r="AU327" s="4">
        <v>360</v>
      </c>
      <c r="AV327" s="4">
        <f t="shared" si="10"/>
        <v>120</v>
      </c>
    </row>
    <row r="328" s="4" customFormat="1" customHeight="1" spans="1:48">
      <c r="A328" s="36">
        <v>323</v>
      </c>
      <c r="B328" s="36"/>
      <c r="C328" s="2"/>
      <c r="D328" s="1" t="s">
        <v>813</v>
      </c>
      <c r="E328" s="2" t="s">
        <v>814</v>
      </c>
      <c r="F328" s="2"/>
      <c r="G328" s="2"/>
      <c r="H328" s="36" t="s">
        <v>205</v>
      </c>
      <c r="I328" s="36">
        <v>4</v>
      </c>
      <c r="J328" s="36"/>
      <c r="K328" s="36"/>
      <c r="L328" s="36"/>
      <c r="M328" s="36"/>
      <c r="N328" s="36"/>
      <c r="O328" s="36"/>
      <c r="P328" s="36"/>
      <c r="Q328" s="36"/>
      <c r="R328" s="37"/>
      <c r="S328" s="37"/>
      <c r="T328" s="38"/>
      <c r="U328" s="45"/>
      <c r="V328" s="45"/>
      <c r="W328" s="45"/>
      <c r="X328" s="45"/>
      <c r="Y328" s="45"/>
      <c r="Z328" s="45"/>
      <c r="AA328" s="45"/>
      <c r="AB328" s="45"/>
      <c r="AC328" s="45"/>
      <c r="AD328" s="39"/>
      <c r="AE328" s="40"/>
      <c r="AF328" s="38"/>
      <c r="AG328" s="38"/>
      <c r="AH328" s="41"/>
      <c r="AI328" s="42"/>
      <c r="AJ328" s="42"/>
      <c r="AK328" s="42"/>
      <c r="AL328" s="42"/>
      <c r="AM328" s="43"/>
      <c r="AN328" s="42"/>
      <c r="AQ328" s="4">
        <v>0.6</v>
      </c>
      <c r="AS328" s="4">
        <v>800</v>
      </c>
      <c r="AU328" s="4">
        <v>480</v>
      </c>
      <c r="AV328" s="4">
        <f t="shared" si="10"/>
        <v>120</v>
      </c>
    </row>
    <row r="329" s="4" customFormat="1" customHeight="1" spans="1:48">
      <c r="A329" s="36">
        <v>324</v>
      </c>
      <c r="B329" s="36"/>
      <c r="C329" s="2"/>
      <c r="D329" s="1" t="s">
        <v>813</v>
      </c>
      <c r="E329" s="2" t="s">
        <v>815</v>
      </c>
      <c r="F329" s="2" t="s">
        <v>816</v>
      </c>
      <c r="G329" s="2"/>
      <c r="H329" s="36" t="s">
        <v>205</v>
      </c>
      <c r="I329" s="36">
        <v>4</v>
      </c>
      <c r="J329" s="36"/>
      <c r="K329" s="36"/>
      <c r="L329" s="36"/>
      <c r="M329" s="36"/>
      <c r="N329" s="36"/>
      <c r="O329" s="36"/>
      <c r="P329" s="36"/>
      <c r="Q329" s="36"/>
      <c r="R329" s="37"/>
      <c r="S329" s="37"/>
      <c r="T329" s="38"/>
      <c r="U329" s="45"/>
      <c r="V329" s="45"/>
      <c r="W329" s="45"/>
      <c r="X329" s="45"/>
      <c r="Y329" s="45"/>
      <c r="Z329" s="45"/>
      <c r="AA329" s="45"/>
      <c r="AB329" s="45"/>
      <c r="AC329" s="45"/>
      <c r="AD329" s="39"/>
      <c r="AE329" s="40"/>
      <c r="AF329" s="38"/>
      <c r="AG329" s="38"/>
      <c r="AH329" s="41"/>
      <c r="AI329" s="42"/>
      <c r="AJ329" s="42"/>
      <c r="AK329" s="42"/>
      <c r="AL329" s="42"/>
      <c r="AM329" s="43"/>
      <c r="AN329" s="42"/>
      <c r="AQ329" s="4">
        <v>0.6</v>
      </c>
      <c r="AS329" s="4">
        <f>5*64</f>
        <v>320</v>
      </c>
      <c r="AU329" s="4">
        <v>192</v>
      </c>
      <c r="AV329" s="4">
        <f t="shared" si="10"/>
        <v>48</v>
      </c>
    </row>
    <row r="330" s="4" customFormat="1" customHeight="1" spans="1:48">
      <c r="A330" s="36">
        <v>325</v>
      </c>
      <c r="B330" s="36"/>
      <c r="C330" s="2"/>
      <c r="D330" s="1" t="s">
        <v>797</v>
      </c>
      <c r="E330" s="2" t="s">
        <v>767</v>
      </c>
      <c r="F330" s="2" t="s">
        <v>787</v>
      </c>
      <c r="G330" s="2"/>
      <c r="H330" s="36" t="s">
        <v>205</v>
      </c>
      <c r="I330" s="36">
        <v>4</v>
      </c>
      <c r="J330" s="36"/>
      <c r="K330" s="36"/>
      <c r="L330" s="36"/>
      <c r="M330" s="36"/>
      <c r="N330" s="36"/>
      <c r="O330" s="36"/>
      <c r="P330" s="36"/>
      <c r="Q330" s="36"/>
      <c r="R330" s="37"/>
      <c r="S330" s="37"/>
      <c r="T330" s="38"/>
      <c r="U330" s="45"/>
      <c r="V330" s="45"/>
      <c r="W330" s="45"/>
      <c r="X330" s="45"/>
      <c r="Y330" s="45"/>
      <c r="Z330" s="45"/>
      <c r="AA330" s="45"/>
      <c r="AB330" s="45"/>
      <c r="AC330" s="45"/>
      <c r="AD330" s="39"/>
      <c r="AE330" s="40"/>
      <c r="AF330" s="38"/>
      <c r="AG330" s="38"/>
      <c r="AH330" s="41"/>
      <c r="AI330" s="42"/>
      <c r="AJ330" s="42"/>
      <c r="AK330" s="42"/>
      <c r="AL330" s="42"/>
      <c r="AM330" s="43"/>
      <c r="AN330" s="42"/>
      <c r="AQ330" s="4">
        <v>0.6</v>
      </c>
      <c r="AS330" s="4">
        <v>900</v>
      </c>
      <c r="AU330" s="4">
        <v>540</v>
      </c>
      <c r="AV330" s="4">
        <f t="shared" si="10"/>
        <v>135</v>
      </c>
    </row>
    <row r="331" s="4" customFormat="1" customHeight="1" spans="1:48">
      <c r="A331" s="36">
        <v>326</v>
      </c>
      <c r="B331" s="36"/>
      <c r="C331" s="2"/>
      <c r="D331" s="1" t="s">
        <v>817</v>
      </c>
      <c r="E331" s="2" t="s">
        <v>818</v>
      </c>
      <c r="F331" s="2"/>
      <c r="G331" s="2"/>
      <c r="H331" s="36" t="s">
        <v>205</v>
      </c>
      <c r="I331" s="36">
        <v>1</v>
      </c>
      <c r="J331" s="36"/>
      <c r="K331" s="36"/>
      <c r="L331" s="36"/>
      <c r="M331" s="36"/>
      <c r="N331" s="36"/>
      <c r="O331" s="36"/>
      <c r="P331" s="36"/>
      <c r="Q331" s="36"/>
      <c r="R331" s="37"/>
      <c r="S331" s="37"/>
      <c r="T331" s="38"/>
      <c r="U331" s="45"/>
      <c r="V331" s="45"/>
      <c r="W331" s="45"/>
      <c r="X331" s="45"/>
      <c r="Y331" s="45"/>
      <c r="Z331" s="45"/>
      <c r="AA331" s="45"/>
      <c r="AB331" s="45"/>
      <c r="AC331" s="45"/>
      <c r="AD331" s="39"/>
      <c r="AE331" s="40"/>
      <c r="AF331" s="38"/>
      <c r="AG331" s="38"/>
      <c r="AH331" s="41"/>
      <c r="AI331" s="42"/>
      <c r="AJ331" s="42"/>
      <c r="AK331" s="42"/>
      <c r="AL331" s="42"/>
      <c r="AM331" s="43"/>
      <c r="AN331" s="42"/>
      <c r="AQ331" s="4">
        <v>0.6</v>
      </c>
      <c r="AS331" s="4">
        <v>600</v>
      </c>
      <c r="AU331" s="4">
        <v>360</v>
      </c>
      <c r="AV331" s="4">
        <f t="shared" si="10"/>
        <v>360</v>
      </c>
    </row>
    <row r="332" s="4" customFormat="1" customHeight="1" spans="1:48">
      <c r="A332" s="36">
        <v>327</v>
      </c>
      <c r="B332" s="36"/>
      <c r="C332" s="2"/>
      <c r="D332" s="1" t="s">
        <v>819</v>
      </c>
      <c r="E332" s="2" t="s">
        <v>678</v>
      </c>
      <c r="F332" s="2"/>
      <c r="G332" s="2"/>
      <c r="H332" s="36" t="s">
        <v>205</v>
      </c>
      <c r="I332" s="36">
        <v>1</v>
      </c>
      <c r="J332" s="36"/>
      <c r="K332" s="36"/>
      <c r="L332" s="36"/>
      <c r="M332" s="36"/>
      <c r="N332" s="36"/>
      <c r="O332" s="36"/>
      <c r="P332" s="36"/>
      <c r="Q332" s="36"/>
      <c r="R332" s="37"/>
      <c r="S332" s="37"/>
      <c r="T332" s="38"/>
      <c r="U332" s="45"/>
      <c r="V332" s="45"/>
      <c r="W332" s="45"/>
      <c r="X332" s="45"/>
      <c r="Y332" s="45"/>
      <c r="Z332" s="45"/>
      <c r="AA332" s="45"/>
      <c r="AB332" s="45"/>
      <c r="AC332" s="45"/>
      <c r="AD332" s="39"/>
      <c r="AE332" s="40"/>
      <c r="AF332" s="38"/>
      <c r="AG332" s="38"/>
      <c r="AH332" s="41"/>
      <c r="AI332" s="42"/>
      <c r="AJ332" s="42"/>
      <c r="AK332" s="42"/>
      <c r="AL332" s="42"/>
      <c r="AM332" s="43"/>
      <c r="AN332" s="42"/>
      <c r="AQ332" s="4">
        <v>0.6</v>
      </c>
      <c r="AS332" s="4">
        <v>600</v>
      </c>
      <c r="AU332" s="4">
        <v>360</v>
      </c>
      <c r="AV332" s="4">
        <f t="shared" si="10"/>
        <v>360</v>
      </c>
    </row>
    <row r="333" s="4" customFormat="1" customHeight="1" spans="1:48">
      <c r="A333" s="36">
        <v>328</v>
      </c>
      <c r="B333" s="36"/>
      <c r="C333" s="2"/>
      <c r="D333" s="1" t="s">
        <v>820</v>
      </c>
      <c r="E333" s="2" t="s">
        <v>821</v>
      </c>
      <c r="F333" s="2" t="s">
        <v>790</v>
      </c>
      <c r="G333" s="2"/>
      <c r="H333" s="36" t="s">
        <v>205</v>
      </c>
      <c r="I333" s="36">
        <v>1</v>
      </c>
      <c r="J333" s="36"/>
      <c r="K333" s="36"/>
      <c r="L333" s="36"/>
      <c r="M333" s="36"/>
      <c r="N333" s="36"/>
      <c r="O333" s="36"/>
      <c r="P333" s="36"/>
      <c r="Q333" s="36"/>
      <c r="R333" s="37"/>
      <c r="S333" s="37"/>
      <c r="T333" s="38"/>
      <c r="U333" s="45"/>
      <c r="V333" s="45"/>
      <c r="W333" s="45"/>
      <c r="X333" s="45"/>
      <c r="Y333" s="45"/>
      <c r="Z333" s="45"/>
      <c r="AA333" s="45"/>
      <c r="AB333" s="45"/>
      <c r="AC333" s="45"/>
      <c r="AD333" s="39"/>
      <c r="AE333" s="40"/>
      <c r="AF333" s="38"/>
      <c r="AG333" s="38"/>
      <c r="AH333" s="41"/>
      <c r="AI333" s="42"/>
      <c r="AJ333" s="42"/>
      <c r="AK333" s="42"/>
      <c r="AL333" s="42"/>
      <c r="AM333" s="43"/>
      <c r="AN333" s="42"/>
      <c r="AQ333" s="4">
        <v>0.6</v>
      </c>
      <c r="AS333" s="4">
        <v>600</v>
      </c>
      <c r="AU333" s="4">
        <v>360</v>
      </c>
      <c r="AV333" s="4">
        <f t="shared" si="10"/>
        <v>360</v>
      </c>
    </row>
    <row r="334" s="4" customFormat="1" customHeight="1" spans="1:48">
      <c r="A334" s="36">
        <v>329</v>
      </c>
      <c r="B334" s="36"/>
      <c r="C334" s="2"/>
      <c r="D334" s="1" t="s">
        <v>557</v>
      </c>
      <c r="E334" s="2" t="s">
        <v>822</v>
      </c>
      <c r="F334" s="2" t="s">
        <v>823</v>
      </c>
      <c r="G334" s="2"/>
      <c r="H334" s="36" t="s">
        <v>205</v>
      </c>
      <c r="I334" s="36">
        <v>1</v>
      </c>
      <c r="J334" s="36"/>
      <c r="K334" s="36"/>
      <c r="L334" s="36"/>
      <c r="M334" s="36"/>
      <c r="N334" s="36"/>
      <c r="O334" s="36"/>
      <c r="P334" s="36"/>
      <c r="Q334" s="36"/>
      <c r="R334" s="37"/>
      <c r="S334" s="37"/>
      <c r="T334" s="38"/>
      <c r="U334" s="45"/>
      <c r="V334" s="45"/>
      <c r="W334" s="45"/>
      <c r="X334" s="45"/>
      <c r="Y334" s="45"/>
      <c r="Z334" s="45"/>
      <c r="AA334" s="45"/>
      <c r="AB334" s="45"/>
      <c r="AC334" s="45"/>
      <c r="AD334" s="39"/>
      <c r="AE334" s="40"/>
      <c r="AF334" s="38"/>
      <c r="AG334" s="38"/>
      <c r="AH334" s="41"/>
      <c r="AI334" s="42"/>
      <c r="AJ334" s="42"/>
      <c r="AK334" s="42"/>
      <c r="AL334" s="42"/>
      <c r="AM334" s="43"/>
      <c r="AN334" s="42"/>
      <c r="AQ334" s="4">
        <v>0.6</v>
      </c>
      <c r="AS334" s="4">
        <v>200</v>
      </c>
      <c r="AU334" s="4">
        <v>120</v>
      </c>
      <c r="AV334" s="4">
        <f t="shared" si="10"/>
        <v>120</v>
      </c>
    </row>
    <row r="335" s="4" customFormat="1" customHeight="1" spans="1:48">
      <c r="A335" s="36">
        <v>330</v>
      </c>
      <c r="B335" s="36"/>
      <c r="C335" s="2"/>
      <c r="D335" s="1" t="s">
        <v>739</v>
      </c>
      <c r="E335" s="2" t="s">
        <v>824</v>
      </c>
      <c r="F335" s="2" t="s">
        <v>825</v>
      </c>
      <c r="G335" s="2"/>
      <c r="H335" s="36" t="s">
        <v>205</v>
      </c>
      <c r="I335" s="36">
        <v>1</v>
      </c>
      <c r="J335" s="36"/>
      <c r="K335" s="36"/>
      <c r="L335" s="36"/>
      <c r="M335" s="36"/>
      <c r="N335" s="36"/>
      <c r="O335" s="36"/>
      <c r="P335" s="36"/>
      <c r="Q335" s="36"/>
      <c r="R335" s="37"/>
      <c r="S335" s="37"/>
      <c r="T335" s="38"/>
      <c r="U335" s="45"/>
      <c r="V335" s="45"/>
      <c r="W335" s="45"/>
      <c r="X335" s="45"/>
      <c r="Y335" s="45"/>
      <c r="Z335" s="45"/>
      <c r="AA335" s="45"/>
      <c r="AB335" s="45"/>
      <c r="AC335" s="45"/>
      <c r="AD335" s="39"/>
      <c r="AE335" s="40"/>
      <c r="AF335" s="38"/>
      <c r="AG335" s="38"/>
      <c r="AH335" s="41"/>
      <c r="AI335" s="42"/>
      <c r="AJ335" s="42"/>
      <c r="AK335" s="42"/>
      <c r="AL335" s="42"/>
      <c r="AM335" s="43"/>
      <c r="AN335" s="42"/>
      <c r="AQ335" s="4">
        <v>0.6</v>
      </c>
      <c r="AS335" s="4">
        <v>800</v>
      </c>
      <c r="AU335" s="4">
        <v>480</v>
      </c>
      <c r="AV335" s="4">
        <f t="shared" si="10"/>
        <v>480</v>
      </c>
    </row>
    <row r="336" s="4" customFormat="1" customHeight="1" spans="1:48">
      <c r="A336" s="36">
        <v>331</v>
      </c>
      <c r="B336" s="36"/>
      <c r="C336" s="2"/>
      <c r="D336" s="1" t="s">
        <v>771</v>
      </c>
      <c r="E336" s="2" t="s">
        <v>826</v>
      </c>
      <c r="F336" s="2" t="s">
        <v>827</v>
      </c>
      <c r="G336" s="2"/>
      <c r="H336" s="36" t="s">
        <v>205</v>
      </c>
      <c r="I336" s="36">
        <v>17</v>
      </c>
      <c r="J336" s="36"/>
      <c r="K336" s="36"/>
      <c r="L336" s="36"/>
      <c r="M336" s="36"/>
      <c r="N336" s="36"/>
      <c r="O336" s="36"/>
      <c r="P336" s="36"/>
      <c r="Q336" s="36"/>
      <c r="R336" s="37"/>
      <c r="S336" s="37"/>
      <c r="T336" s="38"/>
      <c r="U336" s="45"/>
      <c r="V336" s="45"/>
      <c r="W336" s="45"/>
      <c r="X336" s="45"/>
      <c r="Y336" s="45"/>
      <c r="Z336" s="45"/>
      <c r="AA336" s="45"/>
      <c r="AB336" s="45"/>
      <c r="AC336" s="45"/>
      <c r="AD336" s="39"/>
      <c r="AE336" s="40"/>
      <c r="AF336" s="38"/>
      <c r="AG336" s="38"/>
      <c r="AH336" s="41"/>
      <c r="AI336" s="42"/>
      <c r="AJ336" s="42"/>
      <c r="AK336" s="42"/>
      <c r="AL336" s="42"/>
      <c r="AM336" s="43"/>
      <c r="AN336" s="42"/>
      <c r="AQ336" s="4">
        <v>0.6</v>
      </c>
      <c r="AS336" s="4">
        <v>800</v>
      </c>
      <c r="AU336" s="4">
        <v>480</v>
      </c>
      <c r="AV336" s="4">
        <f t="shared" si="10"/>
        <v>28.2352941176471</v>
      </c>
    </row>
    <row r="337" s="4" customFormat="1" customHeight="1" spans="1:48">
      <c r="A337" s="36">
        <v>332</v>
      </c>
      <c r="B337" s="36"/>
      <c r="C337" s="2"/>
      <c r="D337" s="1" t="s">
        <v>828</v>
      </c>
      <c r="E337" s="2" t="s">
        <v>672</v>
      </c>
      <c r="F337" s="2" t="s">
        <v>829</v>
      </c>
      <c r="G337" s="2"/>
      <c r="H337" s="36" t="s">
        <v>205</v>
      </c>
      <c r="I337" s="36">
        <v>1</v>
      </c>
      <c r="J337" s="36"/>
      <c r="K337" s="36"/>
      <c r="L337" s="36"/>
      <c r="M337" s="36"/>
      <c r="N337" s="36"/>
      <c r="O337" s="36"/>
      <c r="P337" s="36"/>
      <c r="Q337" s="36"/>
      <c r="R337" s="37"/>
      <c r="S337" s="37"/>
      <c r="T337" s="38"/>
      <c r="U337" s="45"/>
      <c r="V337" s="45"/>
      <c r="W337" s="45"/>
      <c r="X337" s="45"/>
      <c r="Y337" s="45"/>
      <c r="Z337" s="45"/>
      <c r="AA337" s="45"/>
      <c r="AB337" s="45"/>
      <c r="AC337" s="45"/>
      <c r="AD337" s="39"/>
      <c r="AE337" s="40"/>
      <c r="AF337" s="38"/>
      <c r="AG337" s="38"/>
      <c r="AH337" s="41"/>
      <c r="AI337" s="42"/>
      <c r="AJ337" s="42"/>
      <c r="AK337" s="42"/>
      <c r="AL337" s="42"/>
      <c r="AM337" s="43"/>
      <c r="AN337" s="42"/>
      <c r="AQ337" s="4">
        <v>0.6</v>
      </c>
      <c r="AS337" s="4">
        <v>800</v>
      </c>
      <c r="AU337" s="4">
        <v>480</v>
      </c>
      <c r="AV337" s="4">
        <f t="shared" si="10"/>
        <v>480</v>
      </c>
    </row>
    <row r="338" s="4" customFormat="1" customHeight="1" spans="1:48">
      <c r="A338" s="36">
        <v>333</v>
      </c>
      <c r="B338" s="36"/>
      <c r="C338" s="2"/>
      <c r="D338" s="1" t="s">
        <v>830</v>
      </c>
      <c r="E338" s="2" t="s">
        <v>831</v>
      </c>
      <c r="F338" s="2" t="s">
        <v>832</v>
      </c>
      <c r="G338" s="2"/>
      <c r="H338" s="36" t="s">
        <v>205</v>
      </c>
      <c r="I338" s="36">
        <v>1</v>
      </c>
      <c r="J338" s="36"/>
      <c r="K338" s="36"/>
      <c r="L338" s="36"/>
      <c r="M338" s="36"/>
      <c r="N338" s="36"/>
      <c r="O338" s="36"/>
      <c r="P338" s="36"/>
      <c r="Q338" s="36"/>
      <c r="R338" s="37"/>
      <c r="S338" s="37"/>
      <c r="T338" s="38"/>
      <c r="U338" s="45"/>
      <c r="V338" s="45"/>
      <c r="W338" s="45"/>
      <c r="X338" s="45"/>
      <c r="Y338" s="45"/>
      <c r="Z338" s="45"/>
      <c r="AA338" s="45"/>
      <c r="AB338" s="45"/>
      <c r="AC338" s="45"/>
      <c r="AD338" s="39"/>
      <c r="AE338" s="40"/>
      <c r="AF338" s="38"/>
      <c r="AG338" s="38"/>
      <c r="AH338" s="41"/>
      <c r="AI338" s="42"/>
      <c r="AJ338" s="42"/>
      <c r="AK338" s="42"/>
      <c r="AL338" s="42"/>
      <c r="AM338" s="43"/>
      <c r="AN338" s="42"/>
      <c r="AQ338" s="4">
        <v>0.6</v>
      </c>
      <c r="AS338" s="4">
        <v>750</v>
      </c>
      <c r="AU338" s="4">
        <v>450</v>
      </c>
      <c r="AV338" s="4">
        <f t="shared" si="10"/>
        <v>450</v>
      </c>
    </row>
    <row r="339" s="4" customFormat="1" customHeight="1" spans="1:48">
      <c r="A339" s="36">
        <v>334</v>
      </c>
      <c r="B339" s="36"/>
      <c r="C339" s="2"/>
      <c r="D339" s="1" t="s">
        <v>742</v>
      </c>
      <c r="E339" s="2" t="s">
        <v>833</v>
      </c>
      <c r="F339" s="2" t="s">
        <v>834</v>
      </c>
      <c r="G339" s="2"/>
      <c r="H339" s="36" t="s">
        <v>205</v>
      </c>
      <c r="I339" s="36">
        <v>5</v>
      </c>
      <c r="J339" s="36"/>
      <c r="K339" s="36"/>
      <c r="L339" s="36"/>
      <c r="M339" s="36"/>
      <c r="N339" s="36"/>
      <c r="O339" s="36"/>
      <c r="P339" s="36"/>
      <c r="Q339" s="36"/>
      <c r="R339" s="37"/>
      <c r="S339" s="37"/>
      <c r="T339" s="38"/>
      <c r="U339" s="45"/>
      <c r="V339" s="45"/>
      <c r="W339" s="45"/>
      <c r="X339" s="45"/>
      <c r="Y339" s="45"/>
      <c r="Z339" s="45"/>
      <c r="AA339" s="45"/>
      <c r="AB339" s="45"/>
      <c r="AC339" s="45"/>
      <c r="AD339" s="39"/>
      <c r="AE339" s="40"/>
      <c r="AF339" s="38"/>
      <c r="AG339" s="38"/>
      <c r="AH339" s="41"/>
      <c r="AI339" s="42"/>
      <c r="AJ339" s="42"/>
      <c r="AK339" s="42"/>
      <c r="AL339" s="42"/>
      <c r="AM339" s="43"/>
      <c r="AN339" s="42"/>
      <c r="AQ339" s="4">
        <v>0.6</v>
      </c>
      <c r="AS339" s="4">
        <v>500</v>
      </c>
      <c r="AU339" s="4">
        <v>300</v>
      </c>
      <c r="AV339" s="4">
        <f t="shared" si="10"/>
        <v>60</v>
      </c>
    </row>
    <row r="340" s="4" customFormat="1" customHeight="1" spans="1:48">
      <c r="A340" s="36">
        <v>335</v>
      </c>
      <c r="B340" s="36"/>
      <c r="C340" s="2"/>
      <c r="D340" s="1" t="s">
        <v>771</v>
      </c>
      <c r="E340" s="2" t="s">
        <v>835</v>
      </c>
      <c r="F340" s="2" t="s">
        <v>836</v>
      </c>
      <c r="G340" s="2"/>
      <c r="H340" s="36" t="s">
        <v>205</v>
      </c>
      <c r="I340" s="36">
        <v>14</v>
      </c>
      <c r="J340" s="36"/>
      <c r="K340" s="36"/>
      <c r="L340" s="36"/>
      <c r="M340" s="36"/>
      <c r="N340" s="36"/>
      <c r="O340" s="36"/>
      <c r="P340" s="36"/>
      <c r="Q340" s="36"/>
      <c r="R340" s="37"/>
      <c r="S340" s="37"/>
      <c r="T340" s="38"/>
      <c r="U340" s="45"/>
      <c r="V340" s="45"/>
      <c r="W340" s="45"/>
      <c r="X340" s="45"/>
      <c r="Y340" s="45"/>
      <c r="Z340" s="45"/>
      <c r="AA340" s="45"/>
      <c r="AB340" s="45"/>
      <c r="AC340" s="45"/>
      <c r="AD340" s="39"/>
      <c r="AE340" s="40"/>
      <c r="AF340" s="38"/>
      <c r="AG340" s="38"/>
      <c r="AH340" s="41"/>
      <c r="AI340" s="42"/>
      <c r="AJ340" s="42"/>
      <c r="AK340" s="42"/>
      <c r="AL340" s="42"/>
      <c r="AM340" s="43"/>
      <c r="AN340" s="42"/>
      <c r="AQ340" s="4">
        <v>0.6</v>
      </c>
      <c r="AS340" s="4">
        <v>799.8</v>
      </c>
      <c r="AU340" s="4">
        <v>479.88</v>
      </c>
      <c r="AV340" s="4">
        <f t="shared" si="10"/>
        <v>34.2771428571429</v>
      </c>
    </row>
    <row r="341" s="4" customFormat="1" customHeight="1" spans="1:48">
      <c r="A341" s="36">
        <v>336</v>
      </c>
      <c r="B341" s="36"/>
      <c r="C341" s="2"/>
      <c r="D341" s="1" t="s">
        <v>671</v>
      </c>
      <c r="E341" s="2" t="s">
        <v>704</v>
      </c>
      <c r="F341" s="2" t="s">
        <v>837</v>
      </c>
      <c r="G341" s="2"/>
      <c r="H341" s="36" t="s">
        <v>205</v>
      </c>
      <c r="I341" s="36">
        <v>6</v>
      </c>
      <c r="J341" s="36"/>
      <c r="K341" s="36"/>
      <c r="L341" s="36"/>
      <c r="M341" s="36"/>
      <c r="N341" s="36"/>
      <c r="O341" s="36"/>
      <c r="P341" s="36"/>
      <c r="Q341" s="36"/>
      <c r="R341" s="37"/>
      <c r="S341" s="37"/>
      <c r="T341" s="38"/>
      <c r="U341" s="45"/>
      <c r="V341" s="45"/>
      <c r="W341" s="45"/>
      <c r="X341" s="45"/>
      <c r="Y341" s="45"/>
      <c r="Z341" s="45"/>
      <c r="AA341" s="45"/>
      <c r="AB341" s="45"/>
      <c r="AC341" s="45"/>
      <c r="AD341" s="39"/>
      <c r="AE341" s="40"/>
      <c r="AF341" s="38"/>
      <c r="AG341" s="38"/>
      <c r="AH341" s="41"/>
      <c r="AI341" s="42"/>
      <c r="AJ341" s="42"/>
      <c r="AK341" s="42"/>
      <c r="AL341" s="42"/>
      <c r="AM341" s="43"/>
      <c r="AN341" s="42"/>
      <c r="AQ341" s="4">
        <v>0.6</v>
      </c>
      <c r="AS341" s="4">
        <v>800</v>
      </c>
      <c r="AU341" s="4">
        <v>240</v>
      </c>
      <c r="AV341" s="4">
        <f t="shared" si="10"/>
        <v>40</v>
      </c>
    </row>
    <row r="342" s="4" customFormat="1" customHeight="1" spans="1:48">
      <c r="A342" s="36">
        <v>337</v>
      </c>
      <c r="B342" s="36"/>
      <c r="C342" s="2"/>
      <c r="D342" s="1" t="s">
        <v>838</v>
      </c>
      <c r="E342" s="2" t="s">
        <v>795</v>
      </c>
      <c r="F342" s="2" t="s">
        <v>839</v>
      </c>
      <c r="G342" s="2"/>
      <c r="H342" s="36" t="s">
        <v>205</v>
      </c>
      <c r="I342" s="36">
        <v>5</v>
      </c>
      <c r="J342" s="36"/>
      <c r="K342" s="36"/>
      <c r="L342" s="36"/>
      <c r="M342" s="36"/>
      <c r="N342" s="36"/>
      <c r="O342" s="36"/>
      <c r="P342" s="36"/>
      <c r="Q342" s="36"/>
      <c r="R342" s="37"/>
      <c r="S342" s="37"/>
      <c r="T342" s="38"/>
      <c r="U342" s="45"/>
      <c r="V342" s="45"/>
      <c r="W342" s="45"/>
      <c r="X342" s="45"/>
      <c r="Y342" s="45"/>
      <c r="Z342" s="45"/>
      <c r="AA342" s="45"/>
      <c r="AB342" s="45"/>
      <c r="AC342" s="45"/>
      <c r="AD342" s="39"/>
      <c r="AE342" s="40"/>
      <c r="AF342" s="38"/>
      <c r="AG342" s="38"/>
      <c r="AH342" s="41"/>
      <c r="AI342" s="42"/>
      <c r="AJ342" s="42"/>
      <c r="AK342" s="42"/>
      <c r="AL342" s="42"/>
      <c r="AM342" s="43"/>
      <c r="AN342" s="42"/>
      <c r="AQ342" s="4">
        <v>0.6</v>
      </c>
      <c r="AS342" s="4">
        <v>600</v>
      </c>
      <c r="AU342" s="4">
        <v>360</v>
      </c>
      <c r="AV342" s="4">
        <f t="shared" si="10"/>
        <v>72</v>
      </c>
    </row>
    <row r="343" s="4" customFormat="1" customHeight="1" spans="1:48">
      <c r="A343" s="36">
        <v>338</v>
      </c>
      <c r="B343" s="36"/>
      <c r="C343" s="2"/>
      <c r="D343" s="1" t="s">
        <v>290</v>
      </c>
      <c r="E343" s="2">
        <v>1</v>
      </c>
      <c r="F343" s="2" t="s">
        <v>840</v>
      </c>
      <c r="G343" s="2"/>
      <c r="H343" s="36" t="s">
        <v>205</v>
      </c>
      <c r="I343" s="36">
        <v>4</v>
      </c>
      <c r="J343" s="36"/>
      <c r="K343" s="36"/>
      <c r="L343" s="36"/>
      <c r="M343" s="36"/>
      <c r="N343" s="36"/>
      <c r="O343" s="36"/>
      <c r="P343" s="36"/>
      <c r="Q343" s="36"/>
      <c r="R343" s="37"/>
      <c r="S343" s="37"/>
      <c r="T343" s="38"/>
      <c r="U343" s="45"/>
      <c r="V343" s="45"/>
      <c r="W343" s="45"/>
      <c r="X343" s="45"/>
      <c r="Y343" s="45"/>
      <c r="Z343" s="45"/>
      <c r="AA343" s="45"/>
      <c r="AB343" s="45"/>
      <c r="AC343" s="45"/>
      <c r="AD343" s="39"/>
      <c r="AE343" s="40"/>
      <c r="AF343" s="38"/>
      <c r="AG343" s="38"/>
      <c r="AH343" s="41"/>
      <c r="AI343" s="42"/>
      <c r="AJ343" s="42"/>
      <c r="AK343" s="42"/>
      <c r="AL343" s="42"/>
      <c r="AM343" s="43"/>
      <c r="AN343" s="42"/>
      <c r="AQ343" s="4">
        <v>0.6</v>
      </c>
      <c r="AR343" s="4">
        <v>100</v>
      </c>
      <c r="AS343" s="4">
        <v>500</v>
      </c>
      <c r="AU343" s="4">
        <v>300</v>
      </c>
      <c r="AV343" s="4">
        <f t="shared" si="10"/>
        <v>75</v>
      </c>
    </row>
    <row r="344" s="4" customFormat="1" customHeight="1" spans="1:48">
      <c r="A344" s="36">
        <v>339</v>
      </c>
      <c r="B344" s="36"/>
      <c r="C344" s="2"/>
      <c r="D344" s="1" t="s">
        <v>841</v>
      </c>
      <c r="E344" s="2" t="s">
        <v>842</v>
      </c>
      <c r="F344" s="2" t="s">
        <v>843</v>
      </c>
      <c r="G344" s="2"/>
      <c r="H344" s="36" t="s">
        <v>205</v>
      </c>
      <c r="I344" s="36">
        <v>4</v>
      </c>
      <c r="J344" s="36"/>
      <c r="K344" s="36"/>
      <c r="L344" s="36"/>
      <c r="M344" s="36"/>
      <c r="N344" s="36"/>
      <c r="O344" s="36"/>
      <c r="P344" s="36"/>
      <c r="Q344" s="36"/>
      <c r="R344" s="37"/>
      <c r="S344" s="37"/>
      <c r="T344" s="38"/>
      <c r="U344" s="45"/>
      <c r="V344" s="45"/>
      <c r="W344" s="45"/>
      <c r="X344" s="45"/>
      <c r="Y344" s="45"/>
      <c r="Z344" s="45"/>
      <c r="AA344" s="45"/>
      <c r="AB344" s="45"/>
      <c r="AC344" s="45"/>
      <c r="AD344" s="39"/>
      <c r="AE344" s="40"/>
      <c r="AF344" s="38"/>
      <c r="AG344" s="38"/>
      <c r="AH344" s="41"/>
      <c r="AI344" s="42"/>
      <c r="AJ344" s="42"/>
      <c r="AK344" s="42"/>
      <c r="AL344" s="42"/>
      <c r="AM344" s="43"/>
      <c r="AN344" s="42"/>
      <c r="AQ344" s="4">
        <v>0.6</v>
      </c>
      <c r="AR344" s="4">
        <v>25</v>
      </c>
      <c r="AS344" s="4">
        <v>750</v>
      </c>
      <c r="AU344" s="4">
        <v>450</v>
      </c>
      <c r="AV344" s="4">
        <f t="shared" si="10"/>
        <v>112.5</v>
      </c>
    </row>
    <row r="345" s="4" customFormat="1" customHeight="1" spans="1:48">
      <c r="A345" s="36">
        <v>340</v>
      </c>
      <c r="B345" s="36"/>
      <c r="C345" s="2"/>
      <c r="D345" s="1" t="s">
        <v>407</v>
      </c>
      <c r="E345" s="2" t="s">
        <v>697</v>
      </c>
      <c r="F345" s="2" t="s">
        <v>844</v>
      </c>
      <c r="G345" s="2"/>
      <c r="H345" s="36" t="s">
        <v>205</v>
      </c>
      <c r="I345" s="36">
        <v>4</v>
      </c>
      <c r="J345" s="36"/>
      <c r="K345" s="36"/>
      <c r="L345" s="36"/>
      <c r="M345" s="36"/>
      <c r="N345" s="36"/>
      <c r="O345" s="36"/>
      <c r="P345" s="36"/>
      <c r="Q345" s="36"/>
      <c r="R345" s="37"/>
      <c r="S345" s="37"/>
      <c r="T345" s="38"/>
      <c r="U345" s="45"/>
      <c r="V345" s="45"/>
      <c r="W345" s="45"/>
      <c r="X345" s="45"/>
      <c r="Y345" s="45"/>
      <c r="Z345" s="45"/>
      <c r="AA345" s="45"/>
      <c r="AB345" s="45"/>
      <c r="AC345" s="45"/>
      <c r="AD345" s="39"/>
      <c r="AE345" s="40"/>
      <c r="AF345" s="38"/>
      <c r="AG345" s="38"/>
      <c r="AH345" s="41"/>
      <c r="AI345" s="42"/>
      <c r="AJ345" s="42"/>
      <c r="AK345" s="42"/>
      <c r="AL345" s="42"/>
      <c r="AM345" s="43"/>
      <c r="AN345" s="42"/>
      <c r="AQ345" s="4">
        <v>0.6</v>
      </c>
      <c r="AR345" s="4">
        <v>25</v>
      </c>
      <c r="AS345" s="4">
        <v>750</v>
      </c>
      <c r="AU345" s="4">
        <v>450</v>
      </c>
      <c r="AV345" s="4">
        <f t="shared" si="10"/>
        <v>112.5</v>
      </c>
    </row>
    <row r="346" s="4" customFormat="1" customHeight="1" spans="1:48">
      <c r="A346" s="36">
        <v>341</v>
      </c>
      <c r="B346" s="36"/>
      <c r="C346" s="2"/>
      <c r="D346" s="1" t="s">
        <v>845</v>
      </c>
      <c r="E346" s="2" t="s">
        <v>846</v>
      </c>
      <c r="F346" s="2" t="s">
        <v>847</v>
      </c>
      <c r="G346" s="2"/>
      <c r="H346" s="36" t="s">
        <v>205</v>
      </c>
      <c r="I346" s="36">
        <v>8</v>
      </c>
      <c r="J346" s="36"/>
      <c r="K346" s="36"/>
      <c r="L346" s="36"/>
      <c r="M346" s="36"/>
      <c r="N346" s="36"/>
      <c r="O346" s="36"/>
      <c r="P346" s="36"/>
      <c r="Q346" s="36"/>
      <c r="R346" s="37"/>
      <c r="S346" s="37"/>
      <c r="T346" s="38"/>
      <c r="U346" s="45"/>
      <c r="V346" s="45"/>
      <c r="W346" s="45"/>
      <c r="X346" s="45"/>
      <c r="Y346" s="45"/>
      <c r="Z346" s="45"/>
      <c r="AA346" s="45"/>
      <c r="AB346" s="45"/>
      <c r="AC346" s="45"/>
      <c r="AD346" s="39"/>
      <c r="AE346" s="40"/>
      <c r="AF346" s="38"/>
      <c r="AG346" s="38"/>
      <c r="AH346" s="41"/>
      <c r="AI346" s="42"/>
      <c r="AJ346" s="42"/>
      <c r="AK346" s="42"/>
      <c r="AL346" s="42"/>
      <c r="AM346" s="43"/>
      <c r="AN346" s="42"/>
      <c r="AQ346" s="4">
        <v>0.6</v>
      </c>
      <c r="AR346" s="4">
        <v>25</v>
      </c>
      <c r="AS346" s="4">
        <v>1200</v>
      </c>
      <c r="AU346" s="4">
        <v>720</v>
      </c>
      <c r="AV346" s="4">
        <f t="shared" si="10"/>
        <v>90</v>
      </c>
    </row>
    <row r="347" s="4" customFormat="1" customHeight="1" spans="1:48">
      <c r="A347" s="36">
        <v>342</v>
      </c>
      <c r="B347" s="36"/>
      <c r="C347" s="2"/>
      <c r="D347" s="1" t="s">
        <v>848</v>
      </c>
      <c r="E347" s="2" t="s">
        <v>849</v>
      </c>
      <c r="F347" s="2" t="s">
        <v>850</v>
      </c>
      <c r="G347" s="2"/>
      <c r="H347" s="36" t="s">
        <v>205</v>
      </c>
      <c r="I347" s="36">
        <v>1</v>
      </c>
      <c r="J347" s="36"/>
      <c r="K347" s="36"/>
      <c r="L347" s="36"/>
      <c r="M347" s="36"/>
      <c r="N347" s="36"/>
      <c r="O347" s="36"/>
      <c r="P347" s="36"/>
      <c r="Q347" s="36"/>
      <c r="R347" s="37"/>
      <c r="S347" s="37"/>
      <c r="T347" s="38"/>
      <c r="U347" s="45"/>
      <c r="V347" s="45"/>
      <c r="W347" s="45"/>
      <c r="X347" s="45"/>
      <c r="Y347" s="45"/>
      <c r="Z347" s="45"/>
      <c r="AA347" s="45"/>
      <c r="AB347" s="45"/>
      <c r="AC347" s="45"/>
      <c r="AD347" s="39"/>
      <c r="AE347" s="40"/>
      <c r="AF347" s="38"/>
      <c r="AG347" s="38"/>
      <c r="AH347" s="41"/>
      <c r="AI347" s="42"/>
      <c r="AJ347" s="42"/>
      <c r="AK347" s="42"/>
      <c r="AL347" s="42"/>
      <c r="AM347" s="43"/>
      <c r="AN347" s="42"/>
      <c r="AQ347" s="4">
        <v>0.6</v>
      </c>
      <c r="AS347" s="4">
        <v>800</v>
      </c>
      <c r="AU347" s="4">
        <v>480</v>
      </c>
      <c r="AV347" s="4">
        <f t="shared" si="10"/>
        <v>480</v>
      </c>
    </row>
    <row r="348" s="4" customFormat="1" customHeight="1" spans="1:48">
      <c r="A348" s="36">
        <v>343</v>
      </c>
      <c r="B348" s="36"/>
      <c r="C348" s="2"/>
      <c r="D348" s="1" t="s">
        <v>848</v>
      </c>
      <c r="E348" s="2" t="s">
        <v>849</v>
      </c>
      <c r="F348" s="2" t="s">
        <v>851</v>
      </c>
      <c r="G348" s="2"/>
      <c r="H348" s="36" t="s">
        <v>205</v>
      </c>
      <c r="I348" s="36">
        <v>15</v>
      </c>
      <c r="J348" s="36"/>
      <c r="K348" s="36"/>
      <c r="L348" s="36"/>
      <c r="M348" s="36"/>
      <c r="N348" s="36"/>
      <c r="O348" s="36"/>
      <c r="P348" s="36"/>
      <c r="Q348" s="36"/>
      <c r="R348" s="37"/>
      <c r="S348" s="37"/>
      <c r="T348" s="38"/>
      <c r="U348" s="45"/>
      <c r="V348" s="45"/>
      <c r="W348" s="45"/>
      <c r="X348" s="45"/>
      <c r="Y348" s="45"/>
      <c r="Z348" s="45"/>
      <c r="AA348" s="45"/>
      <c r="AB348" s="45"/>
      <c r="AC348" s="45"/>
      <c r="AD348" s="39"/>
      <c r="AE348" s="40"/>
      <c r="AF348" s="38"/>
      <c r="AG348" s="38"/>
      <c r="AH348" s="41"/>
      <c r="AI348" s="42"/>
      <c r="AJ348" s="42"/>
      <c r="AK348" s="42"/>
      <c r="AL348" s="42"/>
      <c r="AM348" s="43"/>
      <c r="AN348" s="42"/>
      <c r="AQ348" s="4">
        <v>0.6</v>
      </c>
      <c r="AS348" s="4">
        <v>600</v>
      </c>
      <c r="AU348" s="4">
        <v>480</v>
      </c>
      <c r="AV348" s="4">
        <f t="shared" si="10"/>
        <v>32</v>
      </c>
    </row>
    <row r="349" s="4" customFormat="1" customHeight="1" spans="1:48">
      <c r="A349" s="36">
        <v>344</v>
      </c>
      <c r="B349" s="36"/>
      <c r="C349" s="2"/>
      <c r="D349" s="1" t="s">
        <v>848</v>
      </c>
      <c r="E349" s="2" t="s">
        <v>849</v>
      </c>
      <c r="F349" s="2" t="s">
        <v>850</v>
      </c>
      <c r="G349" s="2"/>
      <c r="H349" s="36" t="s">
        <v>205</v>
      </c>
      <c r="I349" s="36">
        <v>1</v>
      </c>
      <c r="J349" s="36"/>
      <c r="K349" s="36"/>
      <c r="L349" s="36"/>
      <c r="M349" s="36"/>
      <c r="N349" s="36"/>
      <c r="O349" s="36"/>
      <c r="P349" s="36"/>
      <c r="Q349" s="36"/>
      <c r="R349" s="37"/>
      <c r="S349" s="37"/>
      <c r="T349" s="38"/>
      <c r="U349" s="45"/>
      <c r="V349" s="45"/>
      <c r="W349" s="45"/>
      <c r="X349" s="45"/>
      <c r="Y349" s="45"/>
      <c r="Z349" s="45"/>
      <c r="AA349" s="45"/>
      <c r="AB349" s="45"/>
      <c r="AC349" s="45"/>
      <c r="AD349" s="39"/>
      <c r="AE349" s="40"/>
      <c r="AF349" s="38"/>
      <c r="AG349" s="38"/>
      <c r="AH349" s="41"/>
      <c r="AI349" s="42"/>
      <c r="AJ349" s="42"/>
      <c r="AK349" s="42"/>
      <c r="AL349" s="42"/>
      <c r="AM349" s="43"/>
      <c r="AN349" s="42"/>
      <c r="AQ349" s="4">
        <v>0.6</v>
      </c>
      <c r="AS349" s="4">
        <v>1000</v>
      </c>
      <c r="AU349" s="4">
        <v>480</v>
      </c>
      <c r="AV349" s="4">
        <f t="shared" si="10"/>
        <v>480</v>
      </c>
    </row>
    <row r="350" s="4" customFormat="1" customHeight="1" spans="1:48">
      <c r="A350" s="36">
        <v>345</v>
      </c>
      <c r="B350" s="36"/>
      <c r="C350" s="2"/>
      <c r="D350" s="1" t="s">
        <v>848</v>
      </c>
      <c r="E350" s="2" t="s">
        <v>849</v>
      </c>
      <c r="F350" s="2" t="s">
        <v>852</v>
      </c>
      <c r="G350" s="2"/>
      <c r="H350" s="36" t="s">
        <v>205</v>
      </c>
      <c r="I350" s="36">
        <v>9</v>
      </c>
      <c r="J350" s="36"/>
      <c r="K350" s="36"/>
      <c r="L350" s="36"/>
      <c r="M350" s="36"/>
      <c r="N350" s="36"/>
      <c r="O350" s="36"/>
      <c r="P350" s="36"/>
      <c r="Q350" s="36"/>
      <c r="R350" s="37"/>
      <c r="S350" s="37"/>
      <c r="T350" s="38"/>
      <c r="U350" s="45"/>
      <c r="V350" s="45"/>
      <c r="W350" s="45"/>
      <c r="X350" s="45"/>
      <c r="Y350" s="45"/>
      <c r="Z350" s="45"/>
      <c r="AA350" s="45"/>
      <c r="AB350" s="45"/>
      <c r="AC350" s="45"/>
      <c r="AD350" s="39"/>
      <c r="AE350" s="40"/>
      <c r="AF350" s="38"/>
      <c r="AG350" s="38"/>
      <c r="AH350" s="41"/>
      <c r="AI350" s="42"/>
      <c r="AJ350" s="42"/>
      <c r="AK350" s="42"/>
      <c r="AL350" s="42"/>
      <c r="AM350" s="43"/>
      <c r="AN350" s="42"/>
      <c r="AU350" s="4">
        <v>480</v>
      </c>
      <c r="AV350" s="4">
        <f t="shared" si="10"/>
        <v>53.3333333333333</v>
      </c>
    </row>
    <row r="351" s="4" customFormat="1" customHeight="1" spans="1:48">
      <c r="A351" s="36">
        <v>346</v>
      </c>
      <c r="B351" s="36"/>
      <c r="C351" s="2"/>
      <c r="D351" s="1" t="s">
        <v>853</v>
      </c>
      <c r="E351" s="2" t="s">
        <v>854</v>
      </c>
      <c r="F351" s="2" t="s">
        <v>855</v>
      </c>
      <c r="G351" s="2"/>
      <c r="H351" s="36" t="s">
        <v>205</v>
      </c>
      <c r="I351" s="36">
        <v>60</v>
      </c>
      <c r="J351" s="36"/>
      <c r="K351" s="36"/>
      <c r="L351" s="36"/>
      <c r="M351" s="36"/>
      <c r="N351" s="36"/>
      <c r="O351" s="36"/>
      <c r="P351" s="36"/>
      <c r="Q351" s="36"/>
      <c r="R351" s="37"/>
      <c r="S351" s="37"/>
      <c r="T351" s="38"/>
      <c r="U351" s="45"/>
      <c r="V351" s="45"/>
      <c r="W351" s="45"/>
      <c r="X351" s="45"/>
      <c r="Y351" s="45"/>
      <c r="Z351" s="45"/>
      <c r="AA351" s="45"/>
      <c r="AB351" s="45"/>
      <c r="AC351" s="45"/>
      <c r="AD351" s="39"/>
      <c r="AE351" s="40"/>
      <c r="AF351" s="38"/>
      <c r="AG351" s="38"/>
      <c r="AH351" s="41"/>
      <c r="AI351" s="42"/>
      <c r="AJ351" s="42"/>
      <c r="AK351" s="42"/>
      <c r="AL351" s="42"/>
      <c r="AM351" s="43"/>
      <c r="AN351" s="42"/>
      <c r="AQ351" s="4">
        <v>0.6</v>
      </c>
      <c r="AS351" s="4">
        <v>135</v>
      </c>
      <c r="AU351" s="4">
        <v>81</v>
      </c>
      <c r="AV351" s="54">
        <f t="shared" si="10"/>
        <v>1.35</v>
      </c>
    </row>
    <row r="352" s="4" customFormat="1" customHeight="1" spans="1:48">
      <c r="A352" s="36">
        <v>347</v>
      </c>
      <c r="B352" s="36"/>
      <c r="C352" s="2"/>
      <c r="D352" s="1" t="s">
        <v>856</v>
      </c>
      <c r="E352" s="2" t="s">
        <v>730</v>
      </c>
      <c r="F352" s="2" t="s">
        <v>857</v>
      </c>
      <c r="G352" s="2"/>
      <c r="H352" s="36" t="s">
        <v>205</v>
      </c>
      <c r="I352" s="36">
        <v>6</v>
      </c>
      <c r="J352" s="36"/>
      <c r="K352" s="36"/>
      <c r="L352" s="36"/>
      <c r="M352" s="36"/>
      <c r="N352" s="36"/>
      <c r="O352" s="36"/>
      <c r="P352" s="36"/>
      <c r="Q352" s="36"/>
      <c r="R352" s="37"/>
      <c r="S352" s="37"/>
      <c r="T352" s="38"/>
      <c r="U352" s="45"/>
      <c r="V352" s="45"/>
      <c r="W352" s="45"/>
      <c r="X352" s="45"/>
      <c r="Y352" s="45"/>
      <c r="Z352" s="45"/>
      <c r="AA352" s="45"/>
      <c r="AB352" s="45"/>
      <c r="AC352" s="45"/>
      <c r="AD352" s="39"/>
      <c r="AE352" s="40"/>
      <c r="AF352" s="38"/>
      <c r="AG352" s="38"/>
      <c r="AH352" s="41"/>
      <c r="AI352" s="42"/>
      <c r="AJ352" s="42"/>
      <c r="AK352" s="42"/>
      <c r="AL352" s="42"/>
      <c r="AM352" s="43"/>
      <c r="AN352" s="42"/>
      <c r="AQ352" s="4">
        <v>0.6</v>
      </c>
      <c r="AR352" s="4">
        <v>100</v>
      </c>
      <c r="AS352" s="4">
        <v>900</v>
      </c>
      <c r="AU352" s="4">
        <v>540</v>
      </c>
      <c r="AV352" s="4">
        <f t="shared" si="10"/>
        <v>90</v>
      </c>
    </row>
    <row r="353" s="4" customFormat="1" customHeight="1" spans="1:48">
      <c r="A353" s="36">
        <v>348</v>
      </c>
      <c r="B353" s="36"/>
      <c r="C353" s="2"/>
      <c r="D353" s="1" t="s">
        <v>858</v>
      </c>
      <c r="E353" s="2" t="s">
        <v>824</v>
      </c>
      <c r="F353" s="2" t="s">
        <v>859</v>
      </c>
      <c r="G353" s="2"/>
      <c r="H353" s="36" t="s">
        <v>205</v>
      </c>
      <c r="I353" s="36">
        <v>4</v>
      </c>
      <c r="J353" s="36"/>
      <c r="K353" s="36"/>
      <c r="L353" s="36"/>
      <c r="M353" s="36"/>
      <c r="N353" s="36"/>
      <c r="O353" s="36"/>
      <c r="P353" s="36"/>
      <c r="Q353" s="36"/>
      <c r="R353" s="37"/>
      <c r="S353" s="37"/>
      <c r="T353" s="38"/>
      <c r="U353" s="45"/>
      <c r="V353" s="45"/>
      <c r="W353" s="45"/>
      <c r="X353" s="45"/>
      <c r="Y353" s="45"/>
      <c r="Z353" s="45"/>
      <c r="AA353" s="45"/>
      <c r="AB353" s="45"/>
      <c r="AC353" s="45"/>
      <c r="AD353" s="39"/>
      <c r="AE353" s="40"/>
      <c r="AF353" s="38"/>
      <c r="AG353" s="38"/>
      <c r="AH353" s="41"/>
      <c r="AI353" s="42"/>
      <c r="AJ353" s="42"/>
      <c r="AK353" s="42"/>
      <c r="AL353" s="42"/>
      <c r="AM353" s="43"/>
      <c r="AN353" s="42"/>
      <c r="AQ353" s="4">
        <v>0.6</v>
      </c>
      <c r="AR353" s="4">
        <v>36</v>
      </c>
      <c r="AS353" s="4">
        <v>432</v>
      </c>
      <c r="AU353" s="4">
        <v>259.2</v>
      </c>
      <c r="AV353" s="4">
        <f t="shared" si="10"/>
        <v>64.8</v>
      </c>
    </row>
    <row r="354" s="4" customFormat="1" customHeight="1" spans="1:48">
      <c r="A354" s="36">
        <v>349</v>
      </c>
      <c r="B354" s="36"/>
      <c r="C354" s="2"/>
      <c r="D354" s="1" t="s">
        <v>858</v>
      </c>
      <c r="E354" s="2" t="s">
        <v>821</v>
      </c>
      <c r="F354" s="2" t="s">
        <v>860</v>
      </c>
      <c r="G354" s="2"/>
      <c r="H354" s="36" t="s">
        <v>205</v>
      </c>
      <c r="I354" s="36">
        <v>1</v>
      </c>
      <c r="J354" s="36"/>
      <c r="K354" s="36"/>
      <c r="L354" s="36"/>
      <c r="M354" s="36"/>
      <c r="N354" s="36"/>
      <c r="O354" s="36"/>
      <c r="P354" s="36"/>
      <c r="Q354" s="36"/>
      <c r="R354" s="37"/>
      <c r="S354" s="37"/>
      <c r="T354" s="38"/>
      <c r="U354" s="45"/>
      <c r="V354" s="45"/>
      <c r="W354" s="45"/>
      <c r="X354" s="45"/>
      <c r="Y354" s="45"/>
      <c r="Z354" s="45"/>
      <c r="AA354" s="45"/>
      <c r="AB354" s="45"/>
      <c r="AC354" s="45"/>
      <c r="AD354" s="39"/>
      <c r="AE354" s="40"/>
      <c r="AF354" s="38"/>
      <c r="AG354" s="38"/>
      <c r="AH354" s="41"/>
      <c r="AI354" s="42"/>
      <c r="AJ354" s="42"/>
      <c r="AK354" s="42"/>
      <c r="AL354" s="42"/>
      <c r="AM354" s="43"/>
      <c r="AN354" s="42"/>
      <c r="AQ354" s="4">
        <v>0.6</v>
      </c>
      <c r="AR354" s="4">
        <v>25</v>
      </c>
      <c r="AS354" s="4">
        <v>450</v>
      </c>
      <c r="AU354" s="4">
        <v>270</v>
      </c>
      <c r="AV354" s="4">
        <f t="shared" si="10"/>
        <v>270</v>
      </c>
    </row>
    <row r="355" s="4" customFormat="1" customHeight="1" spans="1:48">
      <c r="A355" s="36">
        <v>350</v>
      </c>
      <c r="B355" s="36"/>
      <c r="C355" s="2"/>
      <c r="D355" s="1" t="s">
        <v>861</v>
      </c>
      <c r="E355" s="2" t="s">
        <v>862</v>
      </c>
      <c r="F355" s="2" t="s">
        <v>863</v>
      </c>
      <c r="G355" s="2"/>
      <c r="H355" s="36" t="s">
        <v>205</v>
      </c>
      <c r="I355" s="36">
        <v>1</v>
      </c>
      <c r="J355" s="36"/>
      <c r="K355" s="36"/>
      <c r="L355" s="36"/>
      <c r="M355" s="36"/>
      <c r="N355" s="36"/>
      <c r="O355" s="36"/>
      <c r="P355" s="36"/>
      <c r="Q355" s="36"/>
      <c r="R355" s="37"/>
      <c r="S355" s="37"/>
      <c r="T355" s="38"/>
      <c r="U355" s="45"/>
      <c r="V355" s="45"/>
      <c r="W355" s="45"/>
      <c r="X355" s="45"/>
      <c r="Y355" s="45"/>
      <c r="Z355" s="45"/>
      <c r="AA355" s="45"/>
      <c r="AB355" s="45"/>
      <c r="AC355" s="45"/>
      <c r="AD355" s="39"/>
      <c r="AE355" s="40"/>
      <c r="AF355" s="38"/>
      <c r="AG355" s="38"/>
      <c r="AH355" s="41"/>
      <c r="AI355" s="42"/>
      <c r="AJ355" s="42"/>
      <c r="AK355" s="42"/>
      <c r="AL355" s="42"/>
      <c r="AM355" s="43"/>
      <c r="AN355" s="42"/>
      <c r="AQ355" s="4">
        <v>0.6</v>
      </c>
      <c r="AS355" s="4">
        <v>768</v>
      </c>
      <c r="AU355" s="4">
        <v>460.8</v>
      </c>
      <c r="AV355" s="4">
        <f t="shared" si="10"/>
        <v>460.8</v>
      </c>
    </row>
    <row r="356" s="4" customFormat="1" customHeight="1" spans="1:48">
      <c r="A356" s="36">
        <v>351</v>
      </c>
      <c r="B356" s="36"/>
      <c r="C356" s="2"/>
      <c r="D356" s="1" t="s">
        <v>864</v>
      </c>
      <c r="E356" s="2" t="s">
        <v>865</v>
      </c>
      <c r="F356" s="2" t="s">
        <v>866</v>
      </c>
      <c r="G356" s="2"/>
      <c r="H356" s="36" t="s">
        <v>205</v>
      </c>
      <c r="I356" s="36">
        <v>2</v>
      </c>
      <c r="J356" s="36"/>
      <c r="K356" s="36"/>
      <c r="L356" s="36"/>
      <c r="M356" s="36"/>
      <c r="N356" s="36"/>
      <c r="O356" s="36"/>
      <c r="P356" s="36"/>
      <c r="Q356" s="36"/>
      <c r="R356" s="37"/>
      <c r="S356" s="37"/>
      <c r="T356" s="38"/>
      <c r="U356" s="45"/>
      <c r="V356" s="45"/>
      <c r="W356" s="45"/>
      <c r="X356" s="45"/>
      <c r="Y356" s="45"/>
      <c r="Z356" s="45"/>
      <c r="AA356" s="45"/>
      <c r="AB356" s="45"/>
      <c r="AC356" s="45"/>
      <c r="AD356" s="39"/>
      <c r="AE356" s="40"/>
      <c r="AF356" s="38"/>
      <c r="AG356" s="38"/>
      <c r="AH356" s="41"/>
      <c r="AI356" s="42"/>
      <c r="AJ356" s="42"/>
      <c r="AK356" s="42"/>
      <c r="AL356" s="42"/>
      <c r="AM356" s="43"/>
      <c r="AN356" s="42"/>
      <c r="AQ356" s="4">
        <v>0.6</v>
      </c>
      <c r="AS356" s="4">
        <v>960</v>
      </c>
      <c r="AU356" s="4">
        <v>576</v>
      </c>
      <c r="AV356" s="4">
        <f t="shared" si="10"/>
        <v>288</v>
      </c>
    </row>
    <row r="357" s="4" customFormat="1" customHeight="1" spans="1:48">
      <c r="A357" s="36">
        <v>352</v>
      </c>
      <c r="B357" s="36"/>
      <c r="C357" s="2"/>
      <c r="D357" s="1" t="s">
        <v>867</v>
      </c>
      <c r="E357" s="2" t="s">
        <v>868</v>
      </c>
      <c r="F357" s="2" t="s">
        <v>869</v>
      </c>
      <c r="G357" s="2"/>
      <c r="H357" s="36" t="s">
        <v>205</v>
      </c>
      <c r="I357" s="36">
        <v>27</v>
      </c>
      <c r="J357" s="36"/>
      <c r="K357" s="36"/>
      <c r="L357" s="36"/>
      <c r="M357" s="36"/>
      <c r="N357" s="36"/>
      <c r="O357" s="36"/>
      <c r="P357" s="36"/>
      <c r="Q357" s="36"/>
      <c r="R357" s="37"/>
      <c r="S357" s="37"/>
      <c r="T357" s="38"/>
      <c r="U357" s="45"/>
      <c r="V357" s="45"/>
      <c r="W357" s="45"/>
      <c r="X357" s="45"/>
      <c r="Y357" s="45"/>
      <c r="Z357" s="45"/>
      <c r="AA357" s="45"/>
      <c r="AB357" s="45"/>
      <c r="AC357" s="45"/>
      <c r="AD357" s="39"/>
      <c r="AE357" s="40"/>
      <c r="AF357" s="38"/>
      <c r="AG357" s="38"/>
      <c r="AH357" s="41"/>
      <c r="AI357" s="42"/>
      <c r="AJ357" s="42"/>
      <c r="AK357" s="42"/>
      <c r="AL357" s="42"/>
      <c r="AM357" s="43"/>
      <c r="AN357" s="42"/>
      <c r="AQ357" s="4">
        <v>0.6</v>
      </c>
      <c r="AS357" s="4">
        <v>1152</v>
      </c>
      <c r="AU357" s="4">
        <v>691.2</v>
      </c>
      <c r="AV357" s="4">
        <f t="shared" si="10"/>
        <v>25.6</v>
      </c>
    </row>
    <row r="358" s="4" customFormat="1" customHeight="1" spans="1:48">
      <c r="A358" s="36">
        <v>353</v>
      </c>
      <c r="B358" s="36"/>
      <c r="C358" s="2"/>
      <c r="D358" s="1" t="s">
        <v>870</v>
      </c>
      <c r="E358" s="2" t="s">
        <v>821</v>
      </c>
      <c r="F358" s="2" t="s">
        <v>871</v>
      </c>
      <c r="G358" s="2"/>
      <c r="H358" s="36" t="s">
        <v>205</v>
      </c>
      <c r="I358" s="36">
        <v>2</v>
      </c>
      <c r="J358" s="36"/>
      <c r="K358" s="36"/>
      <c r="L358" s="36"/>
      <c r="M358" s="36"/>
      <c r="N358" s="36"/>
      <c r="O358" s="36"/>
      <c r="P358" s="36"/>
      <c r="Q358" s="36"/>
      <c r="R358" s="37"/>
      <c r="S358" s="37"/>
      <c r="T358" s="38"/>
      <c r="U358" s="45"/>
      <c r="V358" s="45"/>
      <c r="W358" s="45"/>
      <c r="X358" s="45"/>
      <c r="Y358" s="45"/>
      <c r="Z358" s="45"/>
      <c r="AA358" s="45"/>
      <c r="AB358" s="45"/>
      <c r="AC358" s="45"/>
      <c r="AD358" s="39"/>
      <c r="AE358" s="40"/>
      <c r="AF358" s="38"/>
      <c r="AG358" s="38"/>
      <c r="AH358" s="41"/>
      <c r="AI358" s="42"/>
      <c r="AJ358" s="42"/>
      <c r="AK358" s="42"/>
      <c r="AL358" s="42"/>
      <c r="AM358" s="43"/>
      <c r="AN358" s="42"/>
      <c r="AQ358" s="4">
        <v>0.6</v>
      </c>
      <c r="AR358" s="4">
        <v>25</v>
      </c>
      <c r="AS358" s="4">
        <v>750</v>
      </c>
      <c r="AU358" s="4">
        <v>450</v>
      </c>
      <c r="AV358" s="4">
        <f t="shared" si="10"/>
        <v>225</v>
      </c>
    </row>
    <row r="359" s="4" customFormat="1" customHeight="1" spans="1:48">
      <c r="A359" s="36">
        <v>354</v>
      </c>
      <c r="B359" s="36"/>
      <c r="C359" s="2"/>
      <c r="D359" s="1" t="s">
        <v>872</v>
      </c>
      <c r="E359" s="2" t="s">
        <v>873</v>
      </c>
      <c r="F359" s="2" t="s">
        <v>874</v>
      </c>
      <c r="G359" s="2"/>
      <c r="H359" s="36" t="s">
        <v>205</v>
      </c>
      <c r="I359" s="36">
        <v>1</v>
      </c>
      <c r="J359" s="36"/>
      <c r="K359" s="36"/>
      <c r="L359" s="36"/>
      <c r="M359" s="36"/>
      <c r="N359" s="36"/>
      <c r="O359" s="36"/>
      <c r="P359" s="36"/>
      <c r="Q359" s="36"/>
      <c r="R359" s="37"/>
      <c r="S359" s="37"/>
      <c r="T359" s="38"/>
      <c r="U359" s="45"/>
      <c r="V359" s="45"/>
      <c r="W359" s="45"/>
      <c r="X359" s="45"/>
      <c r="Y359" s="45"/>
      <c r="Z359" s="45"/>
      <c r="AA359" s="45"/>
      <c r="AB359" s="45"/>
      <c r="AC359" s="45"/>
      <c r="AD359" s="39"/>
      <c r="AE359" s="40"/>
      <c r="AF359" s="38"/>
      <c r="AG359" s="38"/>
      <c r="AH359" s="41"/>
      <c r="AI359" s="42"/>
      <c r="AJ359" s="42"/>
      <c r="AK359" s="42"/>
      <c r="AL359" s="42"/>
      <c r="AM359" s="43"/>
      <c r="AN359" s="42"/>
      <c r="AQ359" s="4">
        <v>0.6</v>
      </c>
      <c r="AR359" s="4">
        <v>36</v>
      </c>
      <c r="AS359" s="4">
        <v>864</v>
      </c>
      <c r="AU359" s="4">
        <v>518.4</v>
      </c>
      <c r="AV359" s="4">
        <f t="shared" si="10"/>
        <v>518.4</v>
      </c>
    </row>
    <row r="360" s="4" customFormat="1" customHeight="1" spans="1:48">
      <c r="A360" s="36">
        <v>355</v>
      </c>
      <c r="B360" s="36"/>
      <c r="C360" s="2"/>
      <c r="D360" s="1" t="s">
        <v>453</v>
      </c>
      <c r="E360" s="2" t="s">
        <v>824</v>
      </c>
      <c r="F360" s="2" t="s">
        <v>875</v>
      </c>
      <c r="G360" s="2"/>
      <c r="H360" s="36" t="s">
        <v>205</v>
      </c>
      <c r="I360" s="36">
        <v>1</v>
      </c>
      <c r="J360" s="36"/>
      <c r="K360" s="36"/>
      <c r="L360" s="36"/>
      <c r="M360" s="36"/>
      <c r="N360" s="36"/>
      <c r="O360" s="36"/>
      <c r="P360" s="36"/>
      <c r="Q360" s="36"/>
      <c r="R360" s="37"/>
      <c r="S360" s="37"/>
      <c r="T360" s="38"/>
      <c r="U360" s="45"/>
      <c r="V360" s="45"/>
      <c r="W360" s="45"/>
      <c r="X360" s="45"/>
      <c r="Y360" s="45"/>
      <c r="Z360" s="45"/>
      <c r="AA360" s="45"/>
      <c r="AB360" s="45"/>
      <c r="AC360" s="45"/>
      <c r="AD360" s="39"/>
      <c r="AE360" s="40"/>
      <c r="AF360" s="38"/>
      <c r="AG360" s="38"/>
      <c r="AH360" s="41"/>
      <c r="AI360" s="42"/>
      <c r="AJ360" s="42"/>
      <c r="AK360" s="42"/>
      <c r="AL360" s="42"/>
      <c r="AM360" s="43"/>
      <c r="AN360" s="42"/>
      <c r="AQ360" s="4">
        <v>0.6</v>
      </c>
      <c r="AR360" s="4">
        <v>100</v>
      </c>
      <c r="AS360" s="4">
        <v>800</v>
      </c>
      <c r="AU360" s="4">
        <v>480</v>
      </c>
      <c r="AV360" s="4">
        <f t="shared" si="10"/>
        <v>480</v>
      </c>
    </row>
    <row r="361" s="4" customFormat="1" customHeight="1" spans="1:48">
      <c r="A361" s="36">
        <v>356</v>
      </c>
      <c r="B361" s="36"/>
      <c r="C361" s="2"/>
      <c r="D361" s="1" t="s">
        <v>876</v>
      </c>
      <c r="E361" s="2" t="s">
        <v>821</v>
      </c>
      <c r="F361" s="2" t="s">
        <v>877</v>
      </c>
      <c r="G361" s="2"/>
      <c r="H361" s="36" t="s">
        <v>205</v>
      </c>
      <c r="I361" s="36">
        <v>3</v>
      </c>
      <c r="J361" s="36"/>
      <c r="K361" s="36"/>
      <c r="L361" s="36"/>
      <c r="M361" s="36"/>
      <c r="N361" s="36"/>
      <c r="O361" s="36"/>
      <c r="P361" s="36"/>
      <c r="Q361" s="36"/>
      <c r="R361" s="37"/>
      <c r="S361" s="37"/>
      <c r="T361" s="38"/>
      <c r="U361" s="45"/>
      <c r="V361" s="45"/>
      <c r="W361" s="45"/>
      <c r="X361" s="45"/>
      <c r="Y361" s="45"/>
      <c r="Z361" s="45"/>
      <c r="AA361" s="45"/>
      <c r="AB361" s="45"/>
      <c r="AC361" s="45"/>
      <c r="AD361" s="39"/>
      <c r="AE361" s="40"/>
      <c r="AF361" s="38"/>
      <c r="AG361" s="38"/>
      <c r="AH361" s="41"/>
      <c r="AI361" s="42"/>
      <c r="AJ361" s="42"/>
      <c r="AK361" s="42"/>
      <c r="AL361" s="42"/>
      <c r="AM361" s="43"/>
      <c r="AN361" s="42"/>
      <c r="AQ361" s="4">
        <v>0.6</v>
      </c>
      <c r="AR361" s="4">
        <v>25</v>
      </c>
      <c r="AS361" s="4">
        <v>450</v>
      </c>
      <c r="AU361" s="4">
        <v>270</v>
      </c>
      <c r="AV361" s="4">
        <f t="shared" si="10"/>
        <v>90</v>
      </c>
    </row>
    <row r="362" s="4" customFormat="1" customHeight="1" spans="1:48">
      <c r="A362" s="36">
        <v>357</v>
      </c>
      <c r="B362" s="36"/>
      <c r="C362" s="2"/>
      <c r="D362" s="1" t="s">
        <v>878</v>
      </c>
      <c r="E362" s="2" t="s">
        <v>821</v>
      </c>
      <c r="F362" s="2" t="s">
        <v>879</v>
      </c>
      <c r="G362" s="2"/>
      <c r="H362" s="36" t="s">
        <v>205</v>
      </c>
      <c r="I362" s="36">
        <v>1</v>
      </c>
      <c r="J362" s="36"/>
      <c r="K362" s="36"/>
      <c r="L362" s="36"/>
      <c r="M362" s="36"/>
      <c r="N362" s="36"/>
      <c r="O362" s="36"/>
      <c r="P362" s="36"/>
      <c r="Q362" s="36"/>
      <c r="R362" s="37"/>
      <c r="S362" s="37"/>
      <c r="T362" s="38"/>
      <c r="U362" s="45"/>
      <c r="V362" s="45"/>
      <c r="W362" s="45"/>
      <c r="X362" s="45"/>
      <c r="Y362" s="45"/>
      <c r="Z362" s="45"/>
      <c r="AA362" s="45"/>
      <c r="AB362" s="45"/>
      <c r="AC362" s="45"/>
      <c r="AD362" s="39"/>
      <c r="AE362" s="40"/>
      <c r="AF362" s="38"/>
      <c r="AG362" s="38"/>
      <c r="AH362" s="41"/>
      <c r="AI362" s="42"/>
      <c r="AJ362" s="42"/>
      <c r="AK362" s="42"/>
      <c r="AL362" s="42"/>
      <c r="AM362" s="43"/>
      <c r="AN362" s="42"/>
      <c r="AQ362" s="4">
        <v>0.6</v>
      </c>
      <c r="AR362" s="4">
        <v>25</v>
      </c>
      <c r="AS362" s="4">
        <v>900</v>
      </c>
      <c r="AU362" s="4">
        <v>540</v>
      </c>
      <c r="AV362" s="4">
        <f t="shared" si="10"/>
        <v>540</v>
      </c>
    </row>
    <row r="363" s="4" customFormat="1" customHeight="1" spans="1:48">
      <c r="A363" s="36">
        <v>358</v>
      </c>
      <c r="B363" s="36"/>
      <c r="C363" s="2"/>
      <c r="D363" s="1" t="s">
        <v>880</v>
      </c>
      <c r="E363" s="2" t="s">
        <v>824</v>
      </c>
      <c r="F363" s="2" t="s">
        <v>881</v>
      </c>
      <c r="G363" s="2"/>
      <c r="H363" s="36" t="s">
        <v>205</v>
      </c>
      <c r="I363" s="36">
        <v>1</v>
      </c>
      <c r="J363" s="36"/>
      <c r="K363" s="36"/>
      <c r="L363" s="36"/>
      <c r="M363" s="36"/>
      <c r="N363" s="36"/>
      <c r="O363" s="36"/>
      <c r="P363" s="36"/>
      <c r="Q363" s="36"/>
      <c r="R363" s="37"/>
      <c r="S363" s="37"/>
      <c r="T363" s="38"/>
      <c r="U363" s="45"/>
      <c r="V363" s="45"/>
      <c r="W363" s="45"/>
      <c r="X363" s="45"/>
      <c r="Y363" s="45"/>
      <c r="Z363" s="45"/>
      <c r="AA363" s="45"/>
      <c r="AB363" s="45"/>
      <c r="AC363" s="45"/>
      <c r="AD363" s="39"/>
      <c r="AE363" s="40"/>
      <c r="AF363" s="38"/>
      <c r="AG363" s="38"/>
      <c r="AH363" s="41"/>
      <c r="AI363" s="42"/>
      <c r="AJ363" s="42"/>
      <c r="AK363" s="42"/>
      <c r="AL363" s="42"/>
      <c r="AM363" s="43"/>
      <c r="AN363" s="42"/>
      <c r="AQ363" s="4">
        <v>0.6</v>
      </c>
      <c r="AR363" s="4">
        <v>48</v>
      </c>
      <c r="AS363" s="4">
        <v>1152</v>
      </c>
      <c r="AU363" s="4">
        <v>691.2</v>
      </c>
      <c r="AV363" s="4">
        <f t="shared" si="10"/>
        <v>691.2</v>
      </c>
    </row>
    <row r="364" s="4" customFormat="1" customHeight="1" spans="1:48">
      <c r="A364" s="36">
        <v>359</v>
      </c>
      <c r="B364" s="36"/>
      <c r="C364" s="2"/>
      <c r="D364" s="1" t="s">
        <v>732</v>
      </c>
      <c r="E364" s="2" t="s">
        <v>730</v>
      </c>
      <c r="F364" s="2" t="s">
        <v>734</v>
      </c>
      <c r="G364" s="2"/>
      <c r="H364" s="36" t="s">
        <v>205</v>
      </c>
      <c r="I364" s="36">
        <v>1</v>
      </c>
      <c r="J364" s="36"/>
      <c r="K364" s="36"/>
      <c r="L364" s="36"/>
      <c r="M364" s="36"/>
      <c r="N364" s="36"/>
      <c r="O364" s="36"/>
      <c r="P364" s="36"/>
      <c r="Q364" s="36"/>
      <c r="R364" s="37"/>
      <c r="S364" s="37"/>
      <c r="T364" s="38"/>
      <c r="U364" s="45"/>
      <c r="V364" s="45"/>
      <c r="W364" s="45"/>
      <c r="X364" s="45"/>
      <c r="Y364" s="45"/>
      <c r="Z364" s="45"/>
      <c r="AA364" s="45"/>
      <c r="AB364" s="45"/>
      <c r="AC364" s="45"/>
      <c r="AD364" s="39"/>
      <c r="AE364" s="40"/>
      <c r="AF364" s="38"/>
      <c r="AG364" s="38"/>
      <c r="AH364" s="41"/>
      <c r="AI364" s="42"/>
      <c r="AJ364" s="42"/>
      <c r="AK364" s="42"/>
      <c r="AL364" s="42"/>
      <c r="AM364" s="43"/>
      <c r="AN364" s="42"/>
      <c r="AQ364" s="4">
        <v>0.6</v>
      </c>
      <c r="AR364" s="4">
        <v>100</v>
      </c>
      <c r="AS364" s="4">
        <v>300</v>
      </c>
      <c r="AU364" s="4">
        <v>180</v>
      </c>
      <c r="AV364" s="4">
        <f t="shared" si="10"/>
        <v>180</v>
      </c>
    </row>
    <row r="365" s="4" customFormat="1" customHeight="1" spans="1:48">
      <c r="A365" s="36">
        <v>360</v>
      </c>
      <c r="B365" s="36"/>
      <c r="C365" s="2"/>
      <c r="D365" s="1" t="s">
        <v>882</v>
      </c>
      <c r="E365" s="2" t="s">
        <v>883</v>
      </c>
      <c r="F365" s="2" t="s">
        <v>884</v>
      </c>
      <c r="G365" s="2"/>
      <c r="H365" s="36" t="s">
        <v>205</v>
      </c>
      <c r="I365" s="36">
        <v>2</v>
      </c>
      <c r="J365" s="36"/>
      <c r="K365" s="36"/>
      <c r="L365" s="36"/>
      <c r="M365" s="36"/>
      <c r="N365" s="36"/>
      <c r="O365" s="36"/>
      <c r="P365" s="36"/>
      <c r="Q365" s="36"/>
      <c r="R365" s="37"/>
      <c r="S365" s="37"/>
      <c r="T365" s="38"/>
      <c r="U365" s="45"/>
      <c r="V365" s="45"/>
      <c r="W365" s="45"/>
      <c r="X365" s="45"/>
      <c r="Y365" s="45"/>
      <c r="Z365" s="45"/>
      <c r="AA365" s="45"/>
      <c r="AB365" s="45"/>
      <c r="AC365" s="45"/>
      <c r="AD365" s="39"/>
      <c r="AE365" s="40"/>
      <c r="AF365" s="38"/>
      <c r="AG365" s="38"/>
      <c r="AH365" s="41"/>
      <c r="AI365" s="42"/>
      <c r="AJ365" s="42"/>
      <c r="AK365" s="42"/>
      <c r="AL365" s="42"/>
      <c r="AM365" s="43"/>
      <c r="AN365" s="42"/>
      <c r="AQ365" s="4">
        <v>0.6</v>
      </c>
      <c r="AR365" s="4">
        <v>80</v>
      </c>
      <c r="AS365" s="4">
        <v>1120</v>
      </c>
      <c r="AU365" s="4">
        <v>672</v>
      </c>
      <c r="AV365" s="4">
        <f t="shared" si="10"/>
        <v>336</v>
      </c>
    </row>
    <row r="366" s="4" customFormat="1" customHeight="1" spans="1:48">
      <c r="A366" s="36">
        <v>361</v>
      </c>
      <c r="B366" s="36"/>
      <c r="C366" s="2"/>
      <c r="D366" s="1" t="s">
        <v>885</v>
      </c>
      <c r="E366" s="2" t="s">
        <v>824</v>
      </c>
      <c r="F366" s="2" t="s">
        <v>886</v>
      </c>
      <c r="G366" s="2"/>
      <c r="H366" s="36" t="s">
        <v>205</v>
      </c>
      <c r="I366" s="36">
        <v>2</v>
      </c>
      <c r="J366" s="36"/>
      <c r="K366" s="36"/>
      <c r="L366" s="36"/>
      <c r="M366" s="36"/>
      <c r="N366" s="36"/>
      <c r="O366" s="36"/>
      <c r="P366" s="36"/>
      <c r="Q366" s="36"/>
      <c r="R366" s="37"/>
      <c r="S366" s="37"/>
      <c r="T366" s="38"/>
      <c r="U366" s="45"/>
      <c r="V366" s="45"/>
      <c r="W366" s="45"/>
      <c r="X366" s="45"/>
      <c r="Y366" s="45"/>
      <c r="Z366" s="45"/>
      <c r="AA366" s="45"/>
      <c r="AB366" s="45"/>
      <c r="AC366" s="45"/>
      <c r="AD366" s="39"/>
      <c r="AE366" s="40"/>
      <c r="AF366" s="38"/>
      <c r="AG366" s="38"/>
      <c r="AH366" s="41"/>
      <c r="AI366" s="42"/>
      <c r="AJ366" s="42"/>
      <c r="AK366" s="42"/>
      <c r="AL366" s="42"/>
      <c r="AM366" s="43"/>
      <c r="AN366" s="42"/>
      <c r="AQ366" s="4">
        <v>0.6</v>
      </c>
      <c r="AR366" s="4">
        <v>36</v>
      </c>
      <c r="AS366" s="4">
        <v>864</v>
      </c>
      <c r="AU366" s="4">
        <v>518.4</v>
      </c>
      <c r="AV366" s="4">
        <f t="shared" si="10"/>
        <v>259.2</v>
      </c>
    </row>
    <row r="367" s="4" customFormat="1" customHeight="1" spans="1:48">
      <c r="A367" s="36">
        <v>362</v>
      </c>
      <c r="B367" s="36"/>
      <c r="C367" s="2"/>
      <c r="D367" s="1" t="s">
        <v>887</v>
      </c>
      <c r="E367" s="2" t="s">
        <v>888</v>
      </c>
      <c r="F367" s="2" t="s">
        <v>889</v>
      </c>
      <c r="G367" s="2"/>
      <c r="H367" s="36" t="s">
        <v>205</v>
      </c>
      <c r="I367" s="56">
        <v>1</v>
      </c>
      <c r="J367" s="36"/>
      <c r="K367" s="36"/>
      <c r="L367" s="36"/>
      <c r="M367" s="36"/>
      <c r="N367" s="36"/>
      <c r="O367" s="36"/>
      <c r="P367" s="36"/>
      <c r="Q367" s="36"/>
      <c r="R367" s="37"/>
      <c r="S367" s="37"/>
      <c r="T367" s="38"/>
      <c r="U367" s="45"/>
      <c r="V367" s="45"/>
      <c r="W367" s="45"/>
      <c r="X367" s="45"/>
      <c r="Y367" s="45"/>
      <c r="Z367" s="45"/>
      <c r="AA367" s="45"/>
      <c r="AB367" s="45"/>
      <c r="AC367" s="45"/>
      <c r="AD367" s="39"/>
      <c r="AE367" s="40"/>
      <c r="AF367" s="38"/>
      <c r="AG367" s="38"/>
      <c r="AH367" s="41"/>
      <c r="AI367" s="42"/>
      <c r="AJ367" s="42"/>
      <c r="AK367" s="42"/>
      <c r="AL367" s="42"/>
      <c r="AM367" s="43"/>
      <c r="AN367" s="42"/>
      <c r="AQ367" s="4">
        <v>0.6</v>
      </c>
      <c r="AR367" s="4">
        <v>2</v>
      </c>
      <c r="AS367" s="4">
        <v>512.4</v>
      </c>
      <c r="AU367" s="4">
        <v>307.44</v>
      </c>
      <c r="AV367" s="4">
        <f t="shared" si="10"/>
        <v>307.44</v>
      </c>
    </row>
    <row r="368" s="4" customFormat="1" customHeight="1" spans="1:48">
      <c r="A368" s="36">
        <v>363</v>
      </c>
      <c r="B368" s="36"/>
      <c r="C368" s="2"/>
      <c r="D368" s="1" t="s">
        <v>890</v>
      </c>
      <c r="E368" s="2" t="s">
        <v>691</v>
      </c>
      <c r="F368" s="2" t="s">
        <v>891</v>
      </c>
      <c r="G368" s="2"/>
      <c r="H368" s="36" t="s">
        <v>205</v>
      </c>
      <c r="I368" s="36">
        <v>2</v>
      </c>
      <c r="J368" s="36"/>
      <c r="K368" s="36"/>
      <c r="L368" s="36"/>
      <c r="M368" s="36"/>
      <c r="N368" s="36"/>
      <c r="O368" s="36"/>
      <c r="P368" s="36"/>
      <c r="Q368" s="36"/>
      <c r="R368" s="37"/>
      <c r="S368" s="37"/>
      <c r="T368" s="38"/>
      <c r="U368" s="45"/>
      <c r="V368" s="45"/>
      <c r="W368" s="45"/>
      <c r="X368" s="45"/>
      <c r="Y368" s="45"/>
      <c r="Z368" s="45"/>
      <c r="AA368" s="45"/>
      <c r="AB368" s="45"/>
      <c r="AC368" s="45"/>
      <c r="AD368" s="39"/>
      <c r="AE368" s="40"/>
      <c r="AF368" s="38"/>
      <c r="AG368" s="38"/>
      <c r="AH368" s="41"/>
      <c r="AI368" s="42"/>
      <c r="AJ368" s="42"/>
      <c r="AK368" s="42"/>
      <c r="AL368" s="42"/>
      <c r="AM368" s="43"/>
      <c r="AN368" s="42"/>
      <c r="AQ368" s="4">
        <v>0.6</v>
      </c>
      <c r="AR368" s="4">
        <v>2</v>
      </c>
      <c r="AS368" s="4">
        <v>2000</v>
      </c>
      <c r="AU368" s="4">
        <v>1200</v>
      </c>
      <c r="AV368" s="4">
        <f t="shared" si="10"/>
        <v>600</v>
      </c>
    </row>
    <row r="369" s="4" customFormat="1" customHeight="1" spans="1:48">
      <c r="A369" s="36">
        <v>364</v>
      </c>
      <c r="B369" s="36"/>
      <c r="C369" s="2"/>
      <c r="D369" s="1" t="s">
        <v>892</v>
      </c>
      <c r="E369" s="2" t="s">
        <v>893</v>
      </c>
      <c r="F369" s="2" t="s">
        <v>894</v>
      </c>
      <c r="G369" s="2"/>
      <c r="H369" s="36" t="s">
        <v>205</v>
      </c>
      <c r="I369" s="36">
        <v>2</v>
      </c>
      <c r="J369" s="36"/>
      <c r="K369" s="36"/>
      <c r="L369" s="36"/>
      <c r="M369" s="36"/>
      <c r="N369" s="36"/>
      <c r="O369" s="36"/>
      <c r="P369" s="36"/>
      <c r="Q369" s="36"/>
      <c r="R369" s="37"/>
      <c r="S369" s="37"/>
      <c r="T369" s="38"/>
      <c r="U369" s="45"/>
      <c r="V369" s="45"/>
      <c r="W369" s="45"/>
      <c r="X369" s="45"/>
      <c r="Y369" s="45"/>
      <c r="Z369" s="45"/>
      <c r="AA369" s="45"/>
      <c r="AB369" s="45"/>
      <c r="AC369" s="45"/>
      <c r="AD369" s="39"/>
      <c r="AE369" s="40"/>
      <c r="AF369" s="38"/>
      <c r="AG369" s="38"/>
      <c r="AH369" s="41"/>
      <c r="AI369" s="42"/>
      <c r="AJ369" s="42"/>
      <c r="AK369" s="42"/>
      <c r="AL369" s="42"/>
      <c r="AM369" s="43"/>
      <c r="AN369" s="42"/>
      <c r="AQ369" s="4">
        <v>0.6</v>
      </c>
      <c r="AR369" s="4">
        <v>49</v>
      </c>
      <c r="AS369" s="4">
        <v>784</v>
      </c>
      <c r="AU369" s="4">
        <v>470.4</v>
      </c>
      <c r="AV369" s="4">
        <f t="shared" si="10"/>
        <v>235.2</v>
      </c>
    </row>
    <row r="370" s="4" customFormat="1" customHeight="1" spans="1:48">
      <c r="A370" s="36">
        <v>365</v>
      </c>
      <c r="B370" s="36"/>
      <c r="C370" s="2"/>
      <c r="D370" s="1" t="s">
        <v>895</v>
      </c>
      <c r="E370" s="2" t="s">
        <v>893</v>
      </c>
      <c r="F370" s="2" t="s">
        <v>896</v>
      </c>
      <c r="G370" s="2"/>
      <c r="H370" s="36" t="s">
        <v>205</v>
      </c>
      <c r="I370" s="36">
        <v>2</v>
      </c>
      <c r="J370" s="36"/>
      <c r="K370" s="36"/>
      <c r="L370" s="36"/>
      <c r="M370" s="36"/>
      <c r="N370" s="36"/>
      <c r="O370" s="36"/>
      <c r="P370" s="36"/>
      <c r="Q370" s="36"/>
      <c r="R370" s="37"/>
      <c r="S370" s="37"/>
      <c r="T370" s="38"/>
      <c r="U370" s="45"/>
      <c r="V370" s="45"/>
      <c r="W370" s="45"/>
      <c r="X370" s="45"/>
      <c r="Y370" s="45"/>
      <c r="Z370" s="45"/>
      <c r="AA370" s="45"/>
      <c r="AB370" s="45"/>
      <c r="AC370" s="45"/>
      <c r="AD370" s="39"/>
      <c r="AE370" s="40"/>
      <c r="AF370" s="38"/>
      <c r="AG370" s="38"/>
      <c r="AH370" s="41"/>
      <c r="AI370" s="42"/>
      <c r="AJ370" s="42"/>
      <c r="AK370" s="42"/>
      <c r="AL370" s="42"/>
      <c r="AM370" s="43"/>
      <c r="AN370" s="42"/>
      <c r="AQ370" s="4">
        <v>0.6</v>
      </c>
      <c r="AR370" s="4">
        <v>25</v>
      </c>
      <c r="AS370" s="4">
        <v>1200</v>
      </c>
      <c r="AU370" s="4">
        <v>720</v>
      </c>
      <c r="AV370" s="4">
        <f t="shared" si="10"/>
        <v>360</v>
      </c>
    </row>
    <row r="371" s="4" customFormat="1" customHeight="1" spans="1:48">
      <c r="A371" s="36">
        <v>366</v>
      </c>
      <c r="B371" s="36"/>
      <c r="C371" s="2"/>
      <c r="D371" s="1" t="s">
        <v>897</v>
      </c>
      <c r="E371" s="2" t="s">
        <v>821</v>
      </c>
      <c r="F371" s="2" t="s">
        <v>898</v>
      </c>
      <c r="G371" s="2"/>
      <c r="H371" s="36" t="s">
        <v>205</v>
      </c>
      <c r="I371" s="36">
        <v>5</v>
      </c>
      <c r="J371" s="36"/>
      <c r="K371" s="36"/>
      <c r="L371" s="36"/>
      <c r="M371" s="36"/>
      <c r="N371" s="36"/>
      <c r="O371" s="36"/>
      <c r="P371" s="36"/>
      <c r="Q371" s="36"/>
      <c r="R371" s="37"/>
      <c r="S371" s="37"/>
      <c r="T371" s="38"/>
      <c r="U371" s="45"/>
      <c r="V371" s="45"/>
      <c r="W371" s="45"/>
      <c r="X371" s="45"/>
      <c r="Y371" s="45"/>
      <c r="Z371" s="45"/>
      <c r="AA371" s="45"/>
      <c r="AB371" s="45"/>
      <c r="AC371" s="45"/>
      <c r="AD371" s="39"/>
      <c r="AE371" s="40"/>
      <c r="AF371" s="38"/>
      <c r="AG371" s="38"/>
      <c r="AH371" s="41"/>
      <c r="AI371" s="42"/>
      <c r="AJ371" s="42"/>
      <c r="AK371" s="42"/>
      <c r="AL371" s="42"/>
      <c r="AM371" s="43"/>
      <c r="AN371" s="42"/>
      <c r="AQ371" s="4">
        <v>0.6</v>
      </c>
      <c r="AR371" s="4">
        <v>36</v>
      </c>
      <c r="AS371" s="4">
        <v>1080</v>
      </c>
      <c r="AU371" s="4">
        <v>648</v>
      </c>
      <c r="AV371" s="4">
        <f t="shared" si="10"/>
        <v>129.6</v>
      </c>
    </row>
    <row r="372" s="4" customFormat="1" customHeight="1" spans="1:48">
      <c r="A372" s="36">
        <v>367</v>
      </c>
      <c r="B372" s="36"/>
      <c r="C372" s="2"/>
      <c r="D372" s="1" t="s">
        <v>899</v>
      </c>
      <c r="E372" s="2" t="s">
        <v>824</v>
      </c>
      <c r="F372" s="2" t="s">
        <v>900</v>
      </c>
      <c r="G372" s="2"/>
      <c r="H372" s="36" t="s">
        <v>205</v>
      </c>
      <c r="I372" s="36">
        <v>1</v>
      </c>
      <c r="J372" s="36"/>
      <c r="K372" s="36"/>
      <c r="L372" s="36"/>
      <c r="M372" s="36"/>
      <c r="N372" s="36"/>
      <c r="O372" s="36"/>
      <c r="P372" s="36"/>
      <c r="Q372" s="36"/>
      <c r="R372" s="37"/>
      <c r="S372" s="37"/>
      <c r="T372" s="38"/>
      <c r="U372" s="45"/>
      <c r="V372" s="45"/>
      <c r="W372" s="45"/>
      <c r="X372" s="45"/>
      <c r="Y372" s="45"/>
      <c r="Z372" s="45"/>
      <c r="AA372" s="45"/>
      <c r="AB372" s="45"/>
      <c r="AC372" s="45"/>
      <c r="AD372" s="39"/>
      <c r="AE372" s="40"/>
      <c r="AF372" s="38"/>
      <c r="AG372" s="38"/>
      <c r="AH372" s="41"/>
      <c r="AI372" s="42"/>
      <c r="AJ372" s="42"/>
      <c r="AK372" s="42"/>
      <c r="AL372" s="42"/>
      <c r="AM372" s="43"/>
      <c r="AN372" s="42"/>
      <c r="AQ372" s="4">
        <v>0.6</v>
      </c>
      <c r="AR372" s="4">
        <v>49</v>
      </c>
      <c r="AS372" s="4">
        <v>980</v>
      </c>
      <c r="AU372" s="4">
        <v>588</v>
      </c>
      <c r="AV372" s="4">
        <f t="shared" si="10"/>
        <v>588</v>
      </c>
    </row>
    <row r="373" s="4" customFormat="1" customHeight="1" spans="1:48">
      <c r="A373" s="36">
        <v>368</v>
      </c>
      <c r="B373" s="36"/>
      <c r="C373" s="2"/>
      <c r="D373" s="1" t="s">
        <v>770</v>
      </c>
      <c r="E373" s="2" t="s">
        <v>767</v>
      </c>
      <c r="F373" s="2"/>
      <c r="G373" s="2"/>
      <c r="H373" s="36" t="s">
        <v>205</v>
      </c>
      <c r="I373" s="36">
        <v>407</v>
      </c>
      <c r="J373" s="36"/>
      <c r="K373" s="36"/>
      <c r="L373" s="36"/>
      <c r="M373" s="36"/>
      <c r="N373" s="36"/>
      <c r="O373" s="36"/>
      <c r="P373" s="36"/>
      <c r="Q373" s="36"/>
      <c r="R373" s="37"/>
      <c r="S373" s="37"/>
      <c r="T373" s="38"/>
      <c r="U373" s="45"/>
      <c r="V373" s="45"/>
      <c r="W373" s="45"/>
      <c r="X373" s="45"/>
      <c r="Y373" s="45"/>
      <c r="Z373" s="45"/>
      <c r="AA373" s="45"/>
      <c r="AB373" s="45"/>
      <c r="AC373" s="45"/>
      <c r="AD373" s="39"/>
      <c r="AE373" s="40"/>
      <c r="AF373" s="38"/>
      <c r="AG373" s="38"/>
      <c r="AH373" s="41"/>
      <c r="AI373" s="42"/>
      <c r="AJ373" s="42"/>
      <c r="AK373" s="42"/>
      <c r="AL373" s="42"/>
      <c r="AM373" s="43"/>
      <c r="AN373" s="42"/>
      <c r="AU373" s="4">
        <v>400</v>
      </c>
      <c r="AV373" s="54">
        <f t="shared" si="10"/>
        <v>0.982800982800983</v>
      </c>
    </row>
    <row r="374" s="4" customFormat="1" customHeight="1" spans="1:48">
      <c r="A374" s="36">
        <v>369</v>
      </c>
      <c r="B374" s="36"/>
      <c r="C374" s="2"/>
      <c r="D374" s="1" t="s">
        <v>901</v>
      </c>
      <c r="E374" s="2"/>
      <c r="F374" s="2"/>
      <c r="G374" s="2"/>
      <c r="H374" s="36" t="s">
        <v>709</v>
      </c>
      <c r="I374" s="36">
        <v>43</v>
      </c>
      <c r="J374" s="36"/>
      <c r="K374" s="36"/>
      <c r="L374" s="36"/>
      <c r="M374" s="36"/>
      <c r="N374" s="36"/>
      <c r="O374" s="36"/>
      <c r="P374" s="36"/>
      <c r="Q374" s="36"/>
      <c r="R374" s="37"/>
      <c r="S374" s="37"/>
      <c r="T374" s="38"/>
      <c r="U374" s="45"/>
      <c r="V374" s="45"/>
      <c r="W374" s="45"/>
      <c r="X374" s="45"/>
      <c r="Y374" s="45"/>
      <c r="Z374" s="45"/>
      <c r="AA374" s="45"/>
      <c r="AB374" s="45"/>
      <c r="AC374" s="45"/>
      <c r="AD374" s="39"/>
      <c r="AE374" s="40"/>
      <c r="AF374" s="38"/>
      <c r="AG374" s="38"/>
      <c r="AH374" s="41"/>
      <c r="AI374" s="42"/>
      <c r="AJ374" s="42"/>
      <c r="AK374" s="42"/>
      <c r="AL374" s="42"/>
      <c r="AM374" s="43"/>
      <c r="AN374" s="42"/>
      <c r="AP374" s="4">
        <v>10088</v>
      </c>
      <c r="AQ374" s="4">
        <v>0.14</v>
      </c>
      <c r="AU374" s="4">
        <v>60729.76</v>
      </c>
      <c r="AV374" s="4">
        <f t="shared" si="10"/>
        <v>1412.32</v>
      </c>
    </row>
    <row r="375" s="4" customFormat="1" customHeight="1" spans="1:48">
      <c r="A375" s="36">
        <v>370</v>
      </c>
      <c r="B375" s="36"/>
      <c r="C375" s="2"/>
      <c r="D375" s="1" t="s">
        <v>902</v>
      </c>
      <c r="E375" s="2" t="s">
        <v>767</v>
      </c>
      <c r="F375" s="2"/>
      <c r="G375" s="2"/>
      <c r="H375" s="36" t="s">
        <v>205</v>
      </c>
      <c r="I375" s="36">
        <v>78</v>
      </c>
      <c r="J375" s="36"/>
      <c r="K375" s="36"/>
      <c r="L375" s="36"/>
      <c r="M375" s="36"/>
      <c r="N375" s="36"/>
      <c r="O375" s="36"/>
      <c r="P375" s="36"/>
      <c r="Q375" s="36"/>
      <c r="R375" s="37"/>
      <c r="S375" s="37"/>
      <c r="T375" s="38"/>
      <c r="U375" s="45"/>
      <c r="V375" s="45"/>
      <c r="W375" s="45"/>
      <c r="X375" s="45"/>
      <c r="Y375" s="45"/>
      <c r="Z375" s="45"/>
      <c r="AA375" s="45"/>
      <c r="AB375" s="45"/>
      <c r="AC375" s="45"/>
      <c r="AD375" s="39"/>
      <c r="AE375" s="40"/>
      <c r="AF375" s="38"/>
      <c r="AG375" s="38"/>
      <c r="AH375" s="41"/>
      <c r="AI375" s="42"/>
      <c r="AJ375" s="42"/>
      <c r="AK375" s="42"/>
      <c r="AL375" s="42"/>
      <c r="AM375" s="43"/>
      <c r="AN375" s="42"/>
      <c r="AQ375" s="4">
        <v>0.6</v>
      </c>
      <c r="AS375" s="4">
        <f>60*5</f>
        <v>300</v>
      </c>
      <c r="AU375" s="4">
        <v>180</v>
      </c>
      <c r="AV375" s="54">
        <f t="shared" si="10"/>
        <v>2.30769230769231</v>
      </c>
    </row>
    <row r="376" s="4" customFormat="1" customHeight="1" spans="1:48">
      <c r="A376" s="36">
        <v>371</v>
      </c>
      <c r="B376" s="36"/>
      <c r="C376" s="2"/>
      <c r="D376" s="1" t="s">
        <v>443</v>
      </c>
      <c r="E376" s="2" t="s">
        <v>683</v>
      </c>
      <c r="F376" s="2"/>
      <c r="G376" s="2"/>
      <c r="H376" s="36" t="s">
        <v>205</v>
      </c>
      <c r="I376" s="36">
        <v>18</v>
      </c>
      <c r="J376" s="36"/>
      <c r="K376" s="36"/>
      <c r="L376" s="36"/>
      <c r="M376" s="36"/>
      <c r="N376" s="36"/>
      <c r="O376" s="36"/>
      <c r="P376" s="36"/>
      <c r="Q376" s="36"/>
      <c r="R376" s="37"/>
      <c r="S376" s="37"/>
      <c r="T376" s="38"/>
      <c r="U376" s="45"/>
      <c r="V376" s="45"/>
      <c r="W376" s="45"/>
      <c r="X376" s="45"/>
      <c r="Y376" s="45"/>
      <c r="Z376" s="45"/>
      <c r="AA376" s="45"/>
      <c r="AB376" s="45"/>
      <c r="AC376" s="45"/>
      <c r="AD376" s="39"/>
      <c r="AE376" s="40"/>
      <c r="AF376" s="38"/>
      <c r="AG376" s="38"/>
      <c r="AH376" s="41"/>
      <c r="AI376" s="42"/>
      <c r="AJ376" s="42"/>
      <c r="AK376" s="42"/>
      <c r="AL376" s="42"/>
      <c r="AM376" s="43"/>
      <c r="AN376" s="42"/>
      <c r="AQ376" s="4">
        <v>0.6</v>
      </c>
      <c r="AS376" s="46">
        <v>600</v>
      </c>
      <c r="AU376" s="4">
        <v>360</v>
      </c>
      <c r="AV376" s="4">
        <f t="shared" si="10"/>
        <v>20</v>
      </c>
    </row>
    <row r="377" s="4" customFormat="1" customHeight="1" spans="1:48">
      <c r="A377" s="36">
        <v>372</v>
      </c>
      <c r="B377" s="36"/>
      <c r="C377" s="2"/>
      <c r="D377" s="1" t="s">
        <v>903</v>
      </c>
      <c r="E377" s="2" t="s">
        <v>904</v>
      </c>
      <c r="F377" s="2" t="s">
        <v>905</v>
      </c>
      <c r="G377" s="2"/>
      <c r="H377" s="36" t="s">
        <v>205</v>
      </c>
      <c r="I377" s="36">
        <v>5</v>
      </c>
      <c r="J377" s="36"/>
      <c r="K377" s="36"/>
      <c r="L377" s="36"/>
      <c r="M377" s="36"/>
      <c r="N377" s="36"/>
      <c r="O377" s="36"/>
      <c r="P377" s="36"/>
      <c r="Q377" s="36"/>
      <c r="R377" s="37"/>
      <c r="S377" s="37"/>
      <c r="T377" s="38"/>
      <c r="U377" s="45"/>
      <c r="V377" s="45"/>
      <c r="W377" s="45"/>
      <c r="X377" s="45"/>
      <c r="Y377" s="45"/>
      <c r="Z377" s="45"/>
      <c r="AA377" s="45"/>
      <c r="AB377" s="45"/>
      <c r="AC377" s="45"/>
      <c r="AD377" s="39"/>
      <c r="AE377" s="40"/>
      <c r="AF377" s="38"/>
      <c r="AG377" s="38"/>
      <c r="AH377" s="41"/>
      <c r="AI377" s="42"/>
      <c r="AJ377" s="42"/>
      <c r="AK377" s="42"/>
      <c r="AL377" s="42"/>
      <c r="AM377" s="43"/>
      <c r="AN377" s="42"/>
      <c r="AQ377" s="4">
        <v>0.6</v>
      </c>
      <c r="AS377" s="46">
        <v>450</v>
      </c>
      <c r="AU377" s="4">
        <v>270</v>
      </c>
      <c r="AV377" s="4">
        <f t="shared" si="10"/>
        <v>54</v>
      </c>
    </row>
    <row r="378" s="4" customFormat="1" customHeight="1" spans="1:48">
      <c r="A378" s="36">
        <v>373</v>
      </c>
      <c r="B378" s="36"/>
      <c r="C378" s="2"/>
      <c r="D378" s="1" t="s">
        <v>723</v>
      </c>
      <c r="E378" s="2" t="s">
        <v>785</v>
      </c>
      <c r="F378" s="2" t="s">
        <v>906</v>
      </c>
      <c r="G378" s="2"/>
      <c r="H378" s="36" t="s">
        <v>205</v>
      </c>
      <c r="I378" s="36">
        <v>53</v>
      </c>
      <c r="J378" s="36"/>
      <c r="K378" s="36"/>
      <c r="L378" s="36"/>
      <c r="M378" s="36"/>
      <c r="N378" s="36"/>
      <c r="O378" s="36"/>
      <c r="P378" s="36"/>
      <c r="Q378" s="36"/>
      <c r="R378" s="37"/>
      <c r="S378" s="37"/>
      <c r="T378" s="38"/>
      <c r="U378" s="45"/>
      <c r="V378" s="45"/>
      <c r="W378" s="45"/>
      <c r="X378" s="45"/>
      <c r="Y378" s="45"/>
      <c r="Z378" s="45"/>
      <c r="AA378" s="45"/>
      <c r="AB378" s="45"/>
      <c r="AC378" s="45"/>
      <c r="AD378" s="39"/>
      <c r="AE378" s="40"/>
      <c r="AF378" s="38"/>
      <c r="AG378" s="38"/>
      <c r="AH378" s="41"/>
      <c r="AI378" s="42"/>
      <c r="AJ378" s="42"/>
      <c r="AK378" s="42"/>
      <c r="AL378" s="42"/>
      <c r="AM378" s="43"/>
      <c r="AN378" s="42"/>
      <c r="AU378" s="4">
        <v>30</v>
      </c>
      <c r="AV378" s="54">
        <f t="shared" si="10"/>
        <v>0.566037735849057</v>
      </c>
    </row>
    <row r="379" s="4" customFormat="1" customHeight="1" spans="1:48">
      <c r="A379" s="36">
        <v>374</v>
      </c>
      <c r="B379" s="36"/>
      <c r="C379" s="2"/>
      <c r="D379" s="1" t="s">
        <v>718</v>
      </c>
      <c r="E379" s="2" t="s">
        <v>427</v>
      </c>
      <c r="F379" s="2"/>
      <c r="G379" s="2"/>
      <c r="H379" s="36" t="s">
        <v>205</v>
      </c>
      <c r="I379" s="36">
        <v>112</v>
      </c>
      <c r="J379" s="36"/>
      <c r="K379" s="36"/>
      <c r="L379" s="36"/>
      <c r="M379" s="36"/>
      <c r="N379" s="36"/>
      <c r="O379" s="36"/>
      <c r="P379" s="36"/>
      <c r="Q379" s="36"/>
      <c r="R379" s="37"/>
      <c r="S379" s="37"/>
      <c r="T379" s="38"/>
      <c r="U379" s="45"/>
      <c r="V379" s="45"/>
      <c r="W379" s="45"/>
      <c r="X379" s="45"/>
      <c r="Y379" s="45"/>
      <c r="Z379" s="45"/>
      <c r="AA379" s="45"/>
      <c r="AB379" s="45"/>
      <c r="AC379" s="45"/>
      <c r="AD379" s="39"/>
      <c r="AE379" s="40"/>
      <c r="AF379" s="38"/>
      <c r="AG379" s="38"/>
      <c r="AH379" s="41"/>
      <c r="AI379" s="42"/>
      <c r="AJ379" s="42"/>
      <c r="AK379" s="42"/>
      <c r="AL379" s="42"/>
      <c r="AM379" s="43"/>
      <c r="AN379" s="42"/>
      <c r="AQ379" s="4">
        <v>0.6</v>
      </c>
      <c r="AS379" s="4">
        <f>50*6</f>
        <v>300</v>
      </c>
      <c r="AU379" s="4">
        <v>180</v>
      </c>
      <c r="AV379" s="54">
        <f t="shared" si="10"/>
        <v>1.60714285714286</v>
      </c>
    </row>
    <row r="380" s="4" customFormat="1" customHeight="1" spans="1:48">
      <c r="A380" s="36">
        <v>375</v>
      </c>
      <c r="B380" s="36"/>
      <c r="C380" s="2"/>
      <c r="D380" s="1" t="s">
        <v>718</v>
      </c>
      <c r="E380" s="2" t="s">
        <v>789</v>
      </c>
      <c r="F380" s="2" t="s">
        <v>907</v>
      </c>
      <c r="G380" s="2"/>
      <c r="H380" s="36" t="s">
        <v>205</v>
      </c>
      <c r="I380" s="36">
        <v>96</v>
      </c>
      <c r="J380" s="36"/>
      <c r="K380" s="36"/>
      <c r="L380" s="36"/>
      <c r="M380" s="36"/>
      <c r="N380" s="36"/>
      <c r="O380" s="36"/>
      <c r="P380" s="36"/>
      <c r="Q380" s="36"/>
      <c r="R380" s="37"/>
      <c r="S380" s="37"/>
      <c r="T380" s="38"/>
      <c r="U380" s="45"/>
      <c r="V380" s="45"/>
      <c r="W380" s="45"/>
      <c r="X380" s="45"/>
      <c r="Y380" s="45"/>
      <c r="Z380" s="45"/>
      <c r="AA380" s="45"/>
      <c r="AB380" s="45"/>
      <c r="AC380" s="45"/>
      <c r="AD380" s="39"/>
      <c r="AE380" s="40"/>
      <c r="AF380" s="38"/>
      <c r="AG380" s="38"/>
      <c r="AH380" s="41"/>
      <c r="AI380" s="42"/>
      <c r="AJ380" s="42"/>
      <c r="AK380" s="42"/>
      <c r="AL380" s="42"/>
      <c r="AM380" s="43"/>
      <c r="AN380" s="42"/>
      <c r="AQ380" s="4">
        <v>0.6</v>
      </c>
      <c r="AS380" s="4">
        <f>30*12</f>
        <v>360</v>
      </c>
      <c r="AU380" s="4">
        <v>216</v>
      </c>
      <c r="AV380" s="54">
        <f t="shared" si="10"/>
        <v>2.25</v>
      </c>
    </row>
    <row r="381" s="4" customFormat="1" customHeight="1" spans="1:48">
      <c r="A381" s="36">
        <v>376</v>
      </c>
      <c r="B381" s="36"/>
      <c r="C381" s="2"/>
      <c r="D381" s="1" t="s">
        <v>908</v>
      </c>
      <c r="E381" s="2"/>
      <c r="F381" s="2" t="s">
        <v>909</v>
      </c>
      <c r="G381" s="2"/>
      <c r="H381" s="36" t="s">
        <v>205</v>
      </c>
      <c r="I381" s="36">
        <v>37</v>
      </c>
      <c r="J381" s="36"/>
      <c r="K381" s="36"/>
      <c r="L381" s="36"/>
      <c r="M381" s="36"/>
      <c r="N381" s="36"/>
      <c r="O381" s="36"/>
      <c r="P381" s="36"/>
      <c r="Q381" s="36"/>
      <c r="R381" s="37"/>
      <c r="S381" s="37"/>
      <c r="T381" s="38"/>
      <c r="U381" s="45"/>
      <c r="V381" s="45"/>
      <c r="W381" s="45"/>
      <c r="X381" s="45"/>
      <c r="Y381" s="45"/>
      <c r="Z381" s="45"/>
      <c r="AA381" s="45"/>
      <c r="AB381" s="45"/>
      <c r="AC381" s="45"/>
      <c r="AD381" s="39"/>
      <c r="AE381" s="40"/>
      <c r="AF381" s="38"/>
      <c r="AG381" s="38"/>
      <c r="AH381" s="41"/>
      <c r="AI381" s="42"/>
      <c r="AJ381" s="42"/>
      <c r="AK381" s="42"/>
      <c r="AL381" s="42"/>
      <c r="AM381" s="43"/>
      <c r="AN381" s="42"/>
      <c r="AQ381" s="4">
        <v>0.6</v>
      </c>
      <c r="AS381" s="46">
        <v>500</v>
      </c>
      <c r="AU381" s="4">
        <v>300</v>
      </c>
      <c r="AV381" s="54">
        <f t="shared" si="10"/>
        <v>8.10810810810811</v>
      </c>
    </row>
    <row r="382" s="4" customFormat="1" customHeight="1" spans="1:48">
      <c r="A382" s="36">
        <v>377</v>
      </c>
      <c r="B382" s="36"/>
      <c r="C382" s="2"/>
      <c r="D382" s="1" t="s">
        <v>848</v>
      </c>
      <c r="E382" s="2" t="s">
        <v>849</v>
      </c>
      <c r="F382" s="2" t="s">
        <v>910</v>
      </c>
      <c r="G382" s="2"/>
      <c r="H382" s="36" t="s">
        <v>205</v>
      </c>
      <c r="I382" s="36">
        <v>45</v>
      </c>
      <c r="J382" s="36"/>
      <c r="K382" s="36"/>
      <c r="L382" s="36"/>
      <c r="M382" s="36"/>
      <c r="N382" s="36"/>
      <c r="O382" s="36"/>
      <c r="P382" s="36"/>
      <c r="Q382" s="36"/>
      <c r="R382" s="37"/>
      <c r="S382" s="37"/>
      <c r="T382" s="38"/>
      <c r="U382" s="45"/>
      <c r="V382" s="45"/>
      <c r="W382" s="45"/>
      <c r="X382" s="45"/>
      <c r="Y382" s="45"/>
      <c r="Z382" s="45"/>
      <c r="AA382" s="45"/>
      <c r="AB382" s="45"/>
      <c r="AC382" s="45"/>
      <c r="AD382" s="39"/>
      <c r="AE382" s="40"/>
      <c r="AF382" s="38"/>
      <c r="AG382" s="38"/>
      <c r="AH382" s="41"/>
      <c r="AI382" s="42"/>
      <c r="AJ382" s="42"/>
      <c r="AK382" s="42"/>
      <c r="AL382" s="42"/>
      <c r="AM382" s="43"/>
      <c r="AN382" s="42"/>
      <c r="AU382" s="4">
        <v>480</v>
      </c>
      <c r="AV382" s="54">
        <f t="shared" si="10"/>
        <v>10.6666666666667</v>
      </c>
    </row>
    <row r="383" s="4" customFormat="1" customHeight="1" spans="1:48">
      <c r="A383" s="36">
        <v>378</v>
      </c>
      <c r="B383" s="36"/>
      <c r="C383" s="2"/>
      <c r="D383" s="1" t="s">
        <v>718</v>
      </c>
      <c r="E383" s="2" t="s">
        <v>691</v>
      </c>
      <c r="F383" s="2"/>
      <c r="G383" s="2"/>
      <c r="H383" s="36" t="s">
        <v>205</v>
      </c>
      <c r="I383" s="36">
        <v>109</v>
      </c>
      <c r="J383" s="36"/>
      <c r="K383" s="36"/>
      <c r="L383" s="36"/>
      <c r="M383" s="36"/>
      <c r="N383" s="36"/>
      <c r="O383" s="36"/>
      <c r="P383" s="36"/>
      <c r="Q383" s="36"/>
      <c r="R383" s="37"/>
      <c r="S383" s="37"/>
      <c r="T383" s="38"/>
      <c r="U383" s="45"/>
      <c r="V383" s="45"/>
      <c r="W383" s="45"/>
      <c r="X383" s="45"/>
      <c r="Y383" s="45"/>
      <c r="Z383" s="45"/>
      <c r="AA383" s="45"/>
      <c r="AB383" s="45"/>
      <c r="AC383" s="45"/>
      <c r="AD383" s="39"/>
      <c r="AE383" s="40"/>
      <c r="AF383" s="38"/>
      <c r="AG383" s="38"/>
      <c r="AH383" s="41"/>
      <c r="AI383" s="42"/>
      <c r="AJ383" s="42"/>
      <c r="AK383" s="42"/>
      <c r="AL383" s="42"/>
      <c r="AM383" s="43"/>
      <c r="AN383" s="42"/>
      <c r="AQ383" s="4">
        <v>0.6</v>
      </c>
      <c r="AS383" s="4">
        <f>40*10</f>
        <v>400</v>
      </c>
      <c r="AU383" s="4">
        <v>240</v>
      </c>
      <c r="AV383" s="54">
        <f t="shared" si="10"/>
        <v>2.20183486238532</v>
      </c>
    </row>
    <row r="384" s="4" customFormat="1" customHeight="1" spans="1:48">
      <c r="A384" s="36">
        <v>379</v>
      </c>
      <c r="B384" s="36"/>
      <c r="C384" s="2"/>
      <c r="D384" s="1" t="s">
        <v>911</v>
      </c>
      <c r="E384" s="2" t="s">
        <v>912</v>
      </c>
      <c r="F384" s="2" t="s">
        <v>913</v>
      </c>
      <c r="G384" s="2"/>
      <c r="H384" s="36" t="s">
        <v>205</v>
      </c>
      <c r="I384" s="36">
        <v>16</v>
      </c>
      <c r="J384" s="36"/>
      <c r="K384" s="36"/>
      <c r="L384" s="36"/>
      <c r="M384" s="36"/>
      <c r="N384" s="36"/>
      <c r="O384" s="36"/>
      <c r="P384" s="36"/>
      <c r="Q384" s="36"/>
      <c r="R384" s="37"/>
      <c r="S384" s="37"/>
      <c r="T384" s="38"/>
      <c r="U384" s="45"/>
      <c r="V384" s="45"/>
      <c r="W384" s="45"/>
      <c r="X384" s="45"/>
      <c r="Y384" s="45"/>
      <c r="Z384" s="45"/>
      <c r="AA384" s="45"/>
      <c r="AB384" s="45"/>
      <c r="AC384" s="45"/>
      <c r="AD384" s="39"/>
      <c r="AE384" s="40"/>
      <c r="AF384" s="38"/>
      <c r="AG384" s="38"/>
      <c r="AH384" s="41"/>
      <c r="AI384" s="42"/>
      <c r="AJ384" s="42"/>
      <c r="AK384" s="42"/>
      <c r="AL384" s="42"/>
      <c r="AM384" s="43"/>
      <c r="AN384" s="42"/>
      <c r="AQ384" s="4">
        <v>0.8</v>
      </c>
      <c r="AS384" s="4" t="s">
        <v>914</v>
      </c>
      <c r="AU384" s="4">
        <v>880</v>
      </c>
      <c r="AV384" s="4">
        <f t="shared" si="10"/>
        <v>55</v>
      </c>
    </row>
    <row r="385" s="4" customFormat="1" customHeight="1" spans="1:48">
      <c r="A385" s="36">
        <v>380</v>
      </c>
      <c r="B385" s="36"/>
      <c r="C385" s="2"/>
      <c r="D385" s="1" t="s">
        <v>915</v>
      </c>
      <c r="E385" s="2" t="s">
        <v>427</v>
      </c>
      <c r="F385" s="2"/>
      <c r="G385" s="2"/>
      <c r="H385" s="36" t="s">
        <v>205</v>
      </c>
      <c r="I385" s="36">
        <v>20</v>
      </c>
      <c r="J385" s="36"/>
      <c r="K385" s="36"/>
      <c r="L385" s="36"/>
      <c r="M385" s="36"/>
      <c r="N385" s="36"/>
      <c r="O385" s="36"/>
      <c r="P385" s="36"/>
      <c r="Q385" s="36"/>
      <c r="R385" s="37"/>
      <c r="S385" s="37"/>
      <c r="T385" s="38"/>
      <c r="U385" s="45"/>
      <c r="V385" s="45"/>
      <c r="W385" s="45"/>
      <c r="X385" s="45"/>
      <c r="Y385" s="45"/>
      <c r="Z385" s="45"/>
      <c r="AA385" s="45"/>
      <c r="AB385" s="45"/>
      <c r="AC385" s="45"/>
      <c r="AD385" s="39"/>
      <c r="AE385" s="40"/>
      <c r="AF385" s="38"/>
      <c r="AG385" s="38"/>
      <c r="AH385" s="41"/>
      <c r="AI385" s="42"/>
      <c r="AJ385" s="42"/>
      <c r="AK385" s="42"/>
      <c r="AL385" s="42"/>
      <c r="AM385" s="43"/>
      <c r="AN385" s="42"/>
      <c r="AU385" s="4">
        <v>1200</v>
      </c>
      <c r="AV385" s="4">
        <f t="shared" si="10"/>
        <v>60</v>
      </c>
    </row>
    <row r="386" s="4" customFormat="1" customHeight="1" spans="1:48">
      <c r="A386" s="36">
        <v>381</v>
      </c>
      <c r="B386" s="36"/>
      <c r="C386" s="2"/>
      <c r="D386" s="1">
        <v>3330</v>
      </c>
      <c r="E386" s="2" t="s">
        <v>775</v>
      </c>
      <c r="F386" s="2" t="s">
        <v>916</v>
      </c>
      <c r="G386" s="2"/>
      <c r="H386" s="36" t="s">
        <v>205</v>
      </c>
      <c r="I386" s="36">
        <v>27</v>
      </c>
      <c r="J386" s="36"/>
      <c r="K386" s="36"/>
      <c r="L386" s="36"/>
      <c r="M386" s="36"/>
      <c r="N386" s="36"/>
      <c r="O386" s="36"/>
      <c r="P386" s="36"/>
      <c r="Q386" s="36"/>
      <c r="R386" s="37"/>
      <c r="S386" s="37"/>
      <c r="T386" s="38"/>
      <c r="U386" s="45"/>
      <c r="V386" s="45"/>
      <c r="W386" s="45"/>
      <c r="X386" s="45"/>
      <c r="Y386" s="45"/>
      <c r="Z386" s="45"/>
      <c r="AA386" s="45"/>
      <c r="AB386" s="45"/>
      <c r="AC386" s="45"/>
      <c r="AD386" s="39"/>
      <c r="AE386" s="40"/>
      <c r="AF386" s="38"/>
      <c r="AG386" s="38"/>
      <c r="AH386" s="41"/>
      <c r="AI386" s="42"/>
      <c r="AJ386" s="42"/>
      <c r="AK386" s="42"/>
      <c r="AL386" s="42"/>
      <c r="AM386" s="43"/>
      <c r="AN386" s="42"/>
      <c r="AU386" s="4">
        <v>13500</v>
      </c>
      <c r="AV386" s="4">
        <f t="shared" si="10"/>
        <v>500</v>
      </c>
    </row>
    <row r="387" s="4" customFormat="1" customHeight="1" spans="1:48">
      <c r="A387" s="36">
        <v>382</v>
      </c>
      <c r="B387" s="36"/>
      <c r="C387" s="2"/>
      <c r="D387" s="1" t="s">
        <v>917</v>
      </c>
      <c r="E387" s="2"/>
      <c r="F387" s="2" t="s">
        <v>918</v>
      </c>
      <c r="G387" s="2"/>
      <c r="H387" s="36" t="s">
        <v>205</v>
      </c>
      <c r="I387" s="36">
        <v>18</v>
      </c>
      <c r="J387" s="36"/>
      <c r="K387" s="36"/>
      <c r="L387" s="36"/>
      <c r="M387" s="36"/>
      <c r="N387" s="36"/>
      <c r="O387" s="36"/>
      <c r="P387" s="36"/>
      <c r="Q387" s="36"/>
      <c r="R387" s="37"/>
      <c r="S387" s="37"/>
      <c r="T387" s="38"/>
      <c r="U387" s="45"/>
      <c r="V387" s="45"/>
      <c r="W387" s="45"/>
      <c r="X387" s="45"/>
      <c r="Y387" s="45"/>
      <c r="Z387" s="45"/>
      <c r="AA387" s="45"/>
      <c r="AB387" s="45"/>
      <c r="AC387" s="45"/>
      <c r="AD387" s="39"/>
      <c r="AE387" s="40"/>
      <c r="AF387" s="38"/>
      <c r="AG387" s="38"/>
      <c r="AH387" s="41"/>
      <c r="AI387" s="42"/>
      <c r="AJ387" s="42"/>
      <c r="AK387" s="42"/>
      <c r="AL387" s="42"/>
      <c r="AM387" s="43"/>
      <c r="AN387" s="42"/>
      <c r="AQ387" s="4">
        <v>0.6</v>
      </c>
      <c r="AS387" s="46">
        <v>1200</v>
      </c>
      <c r="AU387" s="4">
        <v>720</v>
      </c>
      <c r="AV387" s="4">
        <f t="shared" si="10"/>
        <v>40</v>
      </c>
    </row>
    <row r="388" s="4" customFormat="1" customHeight="1" spans="1:48">
      <c r="A388" s="36">
        <v>383</v>
      </c>
      <c r="B388" s="36"/>
      <c r="C388" s="2"/>
      <c r="D388" s="1" t="s">
        <v>919</v>
      </c>
      <c r="E388" s="2"/>
      <c r="F388" s="2"/>
      <c r="G388" s="2"/>
      <c r="H388" s="36" t="s">
        <v>709</v>
      </c>
      <c r="I388" s="36">
        <v>50</v>
      </c>
      <c r="J388" s="36"/>
      <c r="K388" s="36"/>
      <c r="L388" s="36"/>
      <c r="M388" s="36"/>
      <c r="N388" s="36"/>
      <c r="O388" s="36"/>
      <c r="P388" s="36"/>
      <c r="Q388" s="36"/>
      <c r="R388" s="37"/>
      <c r="S388" s="37"/>
      <c r="T388" s="38"/>
      <c r="U388" s="45"/>
      <c r="V388" s="45"/>
      <c r="W388" s="45"/>
      <c r="X388" s="45"/>
      <c r="Y388" s="45"/>
      <c r="Z388" s="45"/>
      <c r="AA388" s="45"/>
      <c r="AB388" s="45"/>
      <c r="AC388" s="45"/>
      <c r="AD388" s="39"/>
      <c r="AE388" s="40"/>
      <c r="AF388" s="38"/>
      <c r="AG388" s="38"/>
      <c r="AH388" s="41"/>
      <c r="AI388" s="42"/>
      <c r="AJ388" s="42"/>
      <c r="AK388" s="42"/>
      <c r="AL388" s="42"/>
      <c r="AM388" s="43"/>
      <c r="AN388" s="42"/>
      <c r="AP388" s="4">
        <v>188</v>
      </c>
      <c r="AQ388" s="4">
        <v>0.14</v>
      </c>
      <c r="AU388" s="4">
        <v>1316</v>
      </c>
      <c r="AV388" s="4">
        <f t="shared" si="10"/>
        <v>26.32</v>
      </c>
    </row>
    <row r="389" s="4" customFormat="1" customHeight="1" spans="1:48">
      <c r="A389" s="36">
        <v>384</v>
      </c>
      <c r="B389" s="36"/>
      <c r="C389" s="2"/>
      <c r="D389" s="1" t="s">
        <v>920</v>
      </c>
      <c r="E389" s="2"/>
      <c r="F389" s="2"/>
      <c r="G389" s="2"/>
      <c r="H389" s="36" t="s">
        <v>709</v>
      </c>
      <c r="I389" s="36">
        <v>25</v>
      </c>
      <c r="J389" s="36"/>
      <c r="K389" s="36"/>
      <c r="L389" s="36"/>
      <c r="M389" s="36"/>
      <c r="N389" s="36"/>
      <c r="O389" s="36"/>
      <c r="P389" s="36"/>
      <c r="Q389" s="36"/>
      <c r="R389" s="37"/>
      <c r="S389" s="37"/>
      <c r="T389" s="38"/>
      <c r="U389" s="45"/>
      <c r="V389" s="45"/>
      <c r="W389" s="45"/>
      <c r="X389" s="45"/>
      <c r="Y389" s="45"/>
      <c r="Z389" s="45"/>
      <c r="AA389" s="45"/>
      <c r="AB389" s="45"/>
      <c r="AC389" s="45"/>
      <c r="AD389" s="39"/>
      <c r="AE389" s="40"/>
      <c r="AF389" s="38"/>
      <c r="AG389" s="38"/>
      <c r="AH389" s="41"/>
      <c r="AI389" s="42"/>
      <c r="AJ389" s="42"/>
      <c r="AK389" s="42"/>
      <c r="AL389" s="42"/>
      <c r="AM389" s="43"/>
      <c r="AN389" s="42"/>
      <c r="AP389" s="4">
        <v>80</v>
      </c>
      <c r="AQ389" s="4">
        <v>0.14</v>
      </c>
      <c r="AU389" s="4">
        <v>280</v>
      </c>
      <c r="AV389" s="54">
        <f t="shared" si="10"/>
        <v>11.2</v>
      </c>
    </row>
    <row r="390" s="4" customFormat="1" customHeight="1" spans="1:48">
      <c r="A390" s="36">
        <v>385</v>
      </c>
      <c r="B390" s="36"/>
      <c r="C390" s="2"/>
      <c r="D390" s="1" t="s">
        <v>921</v>
      </c>
      <c r="E390" s="2" t="s">
        <v>680</v>
      </c>
      <c r="F390" s="2" t="s">
        <v>922</v>
      </c>
      <c r="G390" s="2"/>
      <c r="H390" s="36" t="s">
        <v>205</v>
      </c>
      <c r="I390" s="36">
        <v>6</v>
      </c>
      <c r="J390" s="36"/>
      <c r="K390" s="36"/>
      <c r="L390" s="36"/>
      <c r="M390" s="36"/>
      <c r="N390" s="36"/>
      <c r="O390" s="36"/>
      <c r="P390" s="36"/>
      <c r="Q390" s="36"/>
      <c r="R390" s="37"/>
      <c r="S390" s="37"/>
      <c r="T390" s="38"/>
      <c r="U390" s="45"/>
      <c r="V390" s="45"/>
      <c r="W390" s="45"/>
      <c r="X390" s="45"/>
      <c r="Y390" s="45"/>
      <c r="Z390" s="45"/>
      <c r="AA390" s="45"/>
      <c r="AB390" s="45"/>
      <c r="AC390" s="45"/>
      <c r="AD390" s="39"/>
      <c r="AE390" s="40"/>
      <c r="AF390" s="38"/>
      <c r="AG390" s="38"/>
      <c r="AH390" s="41"/>
      <c r="AI390" s="42"/>
      <c r="AJ390" s="42"/>
      <c r="AK390" s="42"/>
      <c r="AL390" s="42"/>
      <c r="AM390" s="43"/>
      <c r="AN390" s="42"/>
      <c r="AQ390" s="4">
        <v>0.6</v>
      </c>
      <c r="AS390" s="46">
        <v>1200</v>
      </c>
      <c r="AU390" s="4">
        <v>720</v>
      </c>
      <c r="AV390" s="4">
        <f t="shared" ref="AV390:AV401" si="11">AU390/I390</f>
        <v>120</v>
      </c>
    </row>
    <row r="391" s="4" customFormat="1" customHeight="1" spans="1:48">
      <c r="A391" s="36">
        <v>386</v>
      </c>
      <c r="B391" s="36"/>
      <c r="C391" s="2"/>
      <c r="D391" s="1" t="s">
        <v>923</v>
      </c>
      <c r="E391" s="2" t="s">
        <v>763</v>
      </c>
      <c r="F391" s="2" t="s">
        <v>924</v>
      </c>
      <c r="G391" s="2"/>
      <c r="H391" s="36" t="s">
        <v>205</v>
      </c>
      <c r="I391" s="36">
        <v>39</v>
      </c>
      <c r="J391" s="36"/>
      <c r="K391" s="36"/>
      <c r="L391" s="36"/>
      <c r="M391" s="36"/>
      <c r="N391" s="36"/>
      <c r="O391" s="36"/>
      <c r="P391" s="36"/>
      <c r="Q391" s="36"/>
      <c r="R391" s="37"/>
      <c r="S391" s="37"/>
      <c r="T391" s="38"/>
      <c r="U391" s="45"/>
      <c r="V391" s="45"/>
      <c r="W391" s="45"/>
      <c r="X391" s="45"/>
      <c r="Y391" s="45"/>
      <c r="Z391" s="45"/>
      <c r="AA391" s="45"/>
      <c r="AB391" s="45"/>
      <c r="AC391" s="45"/>
      <c r="AD391" s="39"/>
      <c r="AE391" s="40"/>
      <c r="AF391" s="38"/>
      <c r="AG391" s="38"/>
      <c r="AH391" s="41"/>
      <c r="AI391" s="42"/>
      <c r="AJ391" s="42"/>
      <c r="AK391" s="42"/>
      <c r="AL391" s="42"/>
      <c r="AM391" s="43"/>
      <c r="AN391" s="42"/>
      <c r="AQ391" s="4">
        <v>0.6</v>
      </c>
      <c r="AS391" s="46">
        <v>600</v>
      </c>
      <c r="AU391" s="4">
        <v>360</v>
      </c>
      <c r="AV391" s="54">
        <f t="shared" si="11"/>
        <v>9.23076923076923</v>
      </c>
    </row>
    <row r="392" s="4" customFormat="1" customHeight="1" spans="1:48">
      <c r="A392" s="36">
        <v>387</v>
      </c>
      <c r="B392" s="36"/>
      <c r="C392" s="2"/>
      <c r="D392" s="1" t="s">
        <v>925</v>
      </c>
      <c r="E392" s="2" t="s">
        <v>680</v>
      </c>
      <c r="F392" s="2"/>
      <c r="G392" s="2"/>
      <c r="H392" s="36" t="s">
        <v>205</v>
      </c>
      <c r="I392" s="36">
        <v>9</v>
      </c>
      <c r="J392" s="36"/>
      <c r="K392" s="36"/>
      <c r="L392" s="36"/>
      <c r="M392" s="36"/>
      <c r="N392" s="36"/>
      <c r="O392" s="36"/>
      <c r="P392" s="36"/>
      <c r="Q392" s="36"/>
      <c r="R392" s="37"/>
      <c r="S392" s="37"/>
      <c r="T392" s="38"/>
      <c r="U392" s="45"/>
      <c r="V392" s="45"/>
      <c r="W392" s="45"/>
      <c r="X392" s="45"/>
      <c r="Y392" s="45"/>
      <c r="Z392" s="45"/>
      <c r="AA392" s="45"/>
      <c r="AB392" s="45"/>
      <c r="AC392" s="45"/>
      <c r="AD392" s="39"/>
      <c r="AE392" s="40"/>
      <c r="AF392" s="38"/>
      <c r="AG392" s="38"/>
      <c r="AH392" s="41"/>
      <c r="AI392" s="42"/>
      <c r="AJ392" s="42"/>
      <c r="AK392" s="42"/>
      <c r="AL392" s="42"/>
      <c r="AM392" s="43"/>
      <c r="AN392" s="42"/>
      <c r="AU392" s="4">
        <v>3240</v>
      </c>
      <c r="AV392" s="4">
        <f t="shared" si="11"/>
        <v>360</v>
      </c>
    </row>
    <row r="393" s="4" customFormat="1" customHeight="1" spans="1:48">
      <c r="A393" s="36">
        <v>388</v>
      </c>
      <c r="B393" s="36"/>
      <c r="C393" s="2"/>
      <c r="D393" s="1" t="s">
        <v>587</v>
      </c>
      <c r="E393" s="2"/>
      <c r="F393" s="2" t="s">
        <v>926</v>
      </c>
      <c r="G393" s="2"/>
      <c r="H393" s="36" t="s">
        <v>205</v>
      </c>
      <c r="I393" s="36">
        <v>8</v>
      </c>
      <c r="J393" s="36"/>
      <c r="K393" s="36"/>
      <c r="L393" s="36"/>
      <c r="M393" s="36"/>
      <c r="N393" s="36"/>
      <c r="O393" s="36"/>
      <c r="P393" s="36"/>
      <c r="Q393" s="36"/>
      <c r="R393" s="37"/>
      <c r="S393" s="37"/>
      <c r="T393" s="38"/>
      <c r="U393" s="45"/>
      <c r="V393" s="45"/>
      <c r="W393" s="45"/>
      <c r="X393" s="45"/>
      <c r="Y393" s="45"/>
      <c r="Z393" s="45"/>
      <c r="AA393" s="45"/>
      <c r="AB393" s="45"/>
      <c r="AC393" s="45"/>
      <c r="AD393" s="39"/>
      <c r="AE393" s="40"/>
      <c r="AF393" s="38"/>
      <c r="AG393" s="38"/>
      <c r="AH393" s="41"/>
      <c r="AI393" s="42"/>
      <c r="AJ393" s="42"/>
      <c r="AK393" s="42"/>
      <c r="AL393" s="42"/>
      <c r="AM393" s="43"/>
      <c r="AN393" s="42"/>
      <c r="AQ393" s="4">
        <v>0.6</v>
      </c>
      <c r="AS393" s="46">
        <v>400</v>
      </c>
      <c r="AU393" s="4">
        <v>240</v>
      </c>
      <c r="AV393" s="4">
        <f t="shared" si="11"/>
        <v>30</v>
      </c>
    </row>
    <row r="394" s="4" customFormat="1" customHeight="1" spans="1:48">
      <c r="A394" s="36">
        <v>389</v>
      </c>
      <c r="B394" s="36"/>
      <c r="C394" s="2"/>
      <c r="D394" s="1" t="s">
        <v>781</v>
      </c>
      <c r="E394" s="2"/>
      <c r="F394" s="2" t="s">
        <v>927</v>
      </c>
      <c r="G394" s="2"/>
      <c r="H394" s="36" t="s">
        <v>205</v>
      </c>
      <c r="I394" s="36">
        <v>8</v>
      </c>
      <c r="J394" s="36"/>
      <c r="K394" s="36"/>
      <c r="L394" s="36"/>
      <c r="M394" s="36"/>
      <c r="N394" s="36"/>
      <c r="O394" s="36"/>
      <c r="P394" s="36"/>
      <c r="Q394" s="36"/>
      <c r="R394" s="37"/>
      <c r="S394" s="37"/>
      <c r="T394" s="38"/>
      <c r="U394" s="45"/>
      <c r="V394" s="45"/>
      <c r="W394" s="45"/>
      <c r="X394" s="45"/>
      <c r="Y394" s="45"/>
      <c r="Z394" s="45"/>
      <c r="AA394" s="45"/>
      <c r="AB394" s="45"/>
      <c r="AC394" s="45"/>
      <c r="AD394" s="39"/>
      <c r="AE394" s="40"/>
      <c r="AF394" s="38"/>
      <c r="AG394" s="38"/>
      <c r="AH394" s="41"/>
      <c r="AI394" s="42"/>
      <c r="AJ394" s="42"/>
      <c r="AK394" s="42"/>
      <c r="AL394" s="42"/>
      <c r="AM394" s="43"/>
      <c r="AN394" s="42"/>
      <c r="AQ394" s="4">
        <v>0.6</v>
      </c>
      <c r="AS394" s="46">
        <v>960</v>
      </c>
      <c r="AU394" s="4">
        <v>576</v>
      </c>
      <c r="AV394" s="4">
        <f t="shared" si="11"/>
        <v>72</v>
      </c>
    </row>
    <row r="395" s="4" customFormat="1" customHeight="1" spans="1:48">
      <c r="A395" s="36">
        <v>390</v>
      </c>
      <c r="B395" s="36"/>
      <c r="C395" s="2"/>
      <c r="D395" s="1" t="s">
        <v>637</v>
      </c>
      <c r="E395" s="2"/>
      <c r="F395" s="2" t="s">
        <v>928</v>
      </c>
      <c r="G395" s="2"/>
      <c r="H395" s="36" t="s">
        <v>205</v>
      </c>
      <c r="I395" s="36">
        <v>4</v>
      </c>
      <c r="J395" s="36"/>
      <c r="K395" s="36"/>
      <c r="L395" s="36"/>
      <c r="M395" s="36"/>
      <c r="N395" s="36"/>
      <c r="O395" s="36"/>
      <c r="P395" s="36"/>
      <c r="Q395" s="36"/>
      <c r="R395" s="37"/>
      <c r="S395" s="37"/>
      <c r="T395" s="38"/>
      <c r="U395" s="45"/>
      <c r="V395" s="45"/>
      <c r="W395" s="45"/>
      <c r="X395" s="45"/>
      <c r="Y395" s="45"/>
      <c r="Z395" s="45"/>
      <c r="AA395" s="45"/>
      <c r="AB395" s="45"/>
      <c r="AC395" s="45"/>
      <c r="AD395" s="39"/>
      <c r="AE395" s="40"/>
      <c r="AF395" s="38"/>
      <c r="AG395" s="38"/>
      <c r="AH395" s="41"/>
      <c r="AI395" s="42"/>
      <c r="AJ395" s="42"/>
      <c r="AK395" s="42"/>
      <c r="AL395" s="42"/>
      <c r="AM395" s="43"/>
      <c r="AN395" s="42"/>
      <c r="AQ395" s="4">
        <v>0.6</v>
      </c>
      <c r="AS395" s="4" t="s">
        <v>929</v>
      </c>
      <c r="AU395" s="4">
        <v>460.8</v>
      </c>
      <c r="AV395" s="4">
        <f t="shared" si="11"/>
        <v>115.2</v>
      </c>
    </row>
    <row r="396" s="4" customFormat="1" customHeight="1" spans="1:48">
      <c r="A396" s="36">
        <v>391</v>
      </c>
      <c r="B396" s="36"/>
      <c r="C396" s="2"/>
      <c r="D396" s="1" t="s">
        <v>333</v>
      </c>
      <c r="E396" s="2"/>
      <c r="F396" s="2" t="s">
        <v>930</v>
      </c>
      <c r="G396" s="2"/>
      <c r="H396" s="36" t="s">
        <v>205</v>
      </c>
      <c r="I396" s="36">
        <v>3</v>
      </c>
      <c r="J396" s="36"/>
      <c r="K396" s="36"/>
      <c r="L396" s="36"/>
      <c r="M396" s="36"/>
      <c r="N396" s="36"/>
      <c r="O396" s="36"/>
      <c r="P396" s="36"/>
      <c r="Q396" s="36"/>
      <c r="R396" s="37"/>
      <c r="S396" s="37"/>
      <c r="T396" s="38"/>
      <c r="U396" s="45"/>
      <c r="V396" s="45"/>
      <c r="W396" s="45"/>
      <c r="X396" s="45"/>
      <c r="Y396" s="45"/>
      <c r="Z396" s="45"/>
      <c r="AA396" s="45"/>
      <c r="AB396" s="45"/>
      <c r="AC396" s="45"/>
      <c r="AD396" s="39"/>
      <c r="AE396" s="40"/>
      <c r="AF396" s="38"/>
      <c r="AG396" s="38"/>
      <c r="AH396" s="41"/>
      <c r="AI396" s="42"/>
      <c r="AJ396" s="42"/>
      <c r="AK396" s="42"/>
      <c r="AL396" s="42"/>
      <c r="AM396" s="43"/>
      <c r="AN396" s="42"/>
      <c r="AQ396" s="4">
        <f>0.3</f>
        <v>0.3</v>
      </c>
      <c r="AS396" s="4" t="s">
        <v>931</v>
      </c>
      <c r="AU396" s="4">
        <v>300</v>
      </c>
      <c r="AV396" s="4">
        <f t="shared" si="11"/>
        <v>100</v>
      </c>
    </row>
    <row r="397" s="4" customFormat="1" customHeight="1" spans="1:48">
      <c r="A397" s="36">
        <v>392</v>
      </c>
      <c r="B397" s="36"/>
      <c r="C397" s="2"/>
      <c r="D397" s="1" t="s">
        <v>631</v>
      </c>
      <c r="E397" s="2" t="s">
        <v>932</v>
      </c>
      <c r="F397" s="2" t="s">
        <v>933</v>
      </c>
      <c r="G397" s="2"/>
      <c r="H397" s="36" t="s">
        <v>205</v>
      </c>
      <c r="I397" s="36">
        <v>8</v>
      </c>
      <c r="J397" s="36"/>
      <c r="K397" s="36"/>
      <c r="L397" s="36"/>
      <c r="M397" s="36"/>
      <c r="N397" s="36"/>
      <c r="O397" s="36"/>
      <c r="P397" s="36"/>
      <c r="Q397" s="36"/>
      <c r="R397" s="37"/>
      <c r="S397" s="37"/>
      <c r="T397" s="38"/>
      <c r="U397" s="45"/>
      <c r="V397" s="45"/>
      <c r="W397" s="45"/>
      <c r="X397" s="45"/>
      <c r="Y397" s="45"/>
      <c r="Z397" s="45"/>
      <c r="AA397" s="45"/>
      <c r="AB397" s="45"/>
      <c r="AC397" s="45"/>
      <c r="AD397" s="39"/>
      <c r="AE397" s="40"/>
      <c r="AF397" s="38"/>
      <c r="AG397" s="38"/>
      <c r="AH397" s="41"/>
      <c r="AI397" s="42"/>
      <c r="AJ397" s="42"/>
      <c r="AK397" s="42"/>
      <c r="AL397" s="42"/>
      <c r="AM397" s="43"/>
      <c r="AN397" s="42"/>
      <c r="AQ397" s="4">
        <v>0.6</v>
      </c>
      <c r="AS397" s="46">
        <v>800</v>
      </c>
      <c r="AU397" s="4">
        <v>480</v>
      </c>
      <c r="AV397" s="4">
        <f t="shared" si="11"/>
        <v>60</v>
      </c>
    </row>
    <row r="398" s="4" customFormat="1" customHeight="1" spans="1:48">
      <c r="A398" s="36">
        <v>393</v>
      </c>
      <c r="B398" s="36"/>
      <c r="C398" s="2"/>
      <c r="D398" s="1" t="s">
        <v>934</v>
      </c>
      <c r="E398" s="2" t="s">
        <v>680</v>
      </c>
      <c r="F398" s="2" t="s">
        <v>935</v>
      </c>
      <c r="G398" s="2"/>
      <c r="H398" s="36" t="s">
        <v>205</v>
      </c>
      <c r="I398" s="36">
        <v>3</v>
      </c>
      <c r="J398" s="36"/>
      <c r="K398" s="36"/>
      <c r="L398" s="36"/>
      <c r="M398" s="36"/>
      <c r="N398" s="36"/>
      <c r="O398" s="36"/>
      <c r="P398" s="36"/>
      <c r="Q398" s="36"/>
      <c r="R398" s="37"/>
      <c r="S398" s="37"/>
      <c r="T398" s="38"/>
      <c r="U398" s="45"/>
      <c r="V398" s="45"/>
      <c r="W398" s="45"/>
      <c r="X398" s="45"/>
      <c r="Y398" s="45"/>
      <c r="Z398" s="45"/>
      <c r="AA398" s="45"/>
      <c r="AB398" s="45"/>
      <c r="AC398" s="45"/>
      <c r="AD398" s="39"/>
      <c r="AE398" s="40"/>
      <c r="AF398" s="38"/>
      <c r="AG398" s="38"/>
      <c r="AH398" s="41"/>
      <c r="AI398" s="42"/>
      <c r="AJ398" s="42"/>
      <c r="AK398" s="42"/>
      <c r="AL398" s="42"/>
      <c r="AM398" s="43"/>
      <c r="AN398" s="42"/>
      <c r="AQ398" s="4">
        <v>0.6</v>
      </c>
      <c r="AS398" s="46">
        <v>960</v>
      </c>
      <c r="AU398" s="4">
        <v>576</v>
      </c>
      <c r="AV398" s="4">
        <f t="shared" si="11"/>
        <v>192</v>
      </c>
    </row>
    <row r="399" s="4" customFormat="1" customHeight="1" spans="1:48">
      <c r="A399" s="36">
        <v>394</v>
      </c>
      <c r="B399" s="36"/>
      <c r="C399" s="2"/>
      <c r="D399" s="1" t="s">
        <v>723</v>
      </c>
      <c r="E399" s="2" t="s">
        <v>936</v>
      </c>
      <c r="F399" s="2" t="s">
        <v>937</v>
      </c>
      <c r="G399" s="2"/>
      <c r="H399" s="36" t="s">
        <v>205</v>
      </c>
      <c r="I399" s="36" t="s">
        <v>938</v>
      </c>
      <c r="J399" s="36"/>
      <c r="K399" s="36"/>
      <c r="L399" s="36"/>
      <c r="M399" s="36"/>
      <c r="N399" s="36"/>
      <c r="O399" s="36"/>
      <c r="P399" s="36"/>
      <c r="Q399" s="36"/>
      <c r="R399" s="37"/>
      <c r="S399" s="37"/>
      <c r="T399" s="38"/>
      <c r="U399" s="45"/>
      <c r="V399" s="45"/>
      <c r="W399" s="45"/>
      <c r="X399" s="45"/>
      <c r="Y399" s="45"/>
      <c r="Z399" s="45"/>
      <c r="AA399" s="45"/>
      <c r="AB399" s="45"/>
      <c r="AC399" s="45"/>
      <c r="AD399" s="39"/>
      <c r="AE399" s="40"/>
      <c r="AF399" s="38"/>
      <c r="AG399" s="38"/>
      <c r="AH399" s="41"/>
      <c r="AI399" s="42"/>
      <c r="AJ399" s="42"/>
      <c r="AK399" s="42"/>
      <c r="AL399" s="42"/>
      <c r="AM399" s="43"/>
      <c r="AN399" s="42"/>
      <c r="AU399" s="4">
        <v>30</v>
      </c>
      <c r="AV399" s="54">
        <f t="shared" si="11"/>
        <v>6</v>
      </c>
    </row>
    <row r="400" s="4" customFormat="1" customHeight="1" spans="1:48">
      <c r="A400" s="36">
        <v>395</v>
      </c>
      <c r="B400" s="36"/>
      <c r="C400" s="2"/>
      <c r="D400" s="1" t="s">
        <v>939</v>
      </c>
      <c r="E400" s="2" t="s">
        <v>390</v>
      </c>
      <c r="F400" s="2" t="s">
        <v>940</v>
      </c>
      <c r="G400" s="2"/>
      <c r="H400" s="36" t="s">
        <v>205</v>
      </c>
      <c r="I400" s="36" t="s">
        <v>111</v>
      </c>
      <c r="J400" s="36"/>
      <c r="K400" s="36"/>
      <c r="L400" s="36"/>
      <c r="M400" s="36"/>
      <c r="N400" s="36"/>
      <c r="O400" s="36"/>
      <c r="P400" s="36"/>
      <c r="Q400" s="36"/>
      <c r="R400" s="37"/>
      <c r="S400" s="37"/>
      <c r="T400" s="38"/>
      <c r="U400" s="45"/>
      <c r="V400" s="45"/>
      <c r="W400" s="45"/>
      <c r="X400" s="45"/>
      <c r="Y400" s="45"/>
      <c r="Z400" s="45"/>
      <c r="AA400" s="45"/>
      <c r="AB400" s="45"/>
      <c r="AC400" s="45"/>
      <c r="AD400" s="39"/>
      <c r="AE400" s="40"/>
      <c r="AF400" s="38"/>
      <c r="AG400" s="38"/>
      <c r="AH400" s="41"/>
      <c r="AI400" s="42"/>
      <c r="AJ400" s="42"/>
      <c r="AK400" s="42"/>
      <c r="AL400" s="42"/>
      <c r="AM400" s="43"/>
      <c r="AN400" s="42"/>
      <c r="AQ400" s="4">
        <v>0.6</v>
      </c>
      <c r="AS400" s="46">
        <v>1120</v>
      </c>
      <c r="AU400" s="4">
        <v>672</v>
      </c>
      <c r="AV400" s="4">
        <f t="shared" si="11"/>
        <v>672</v>
      </c>
    </row>
    <row r="401" s="4" customFormat="1" customHeight="1" spans="1:48">
      <c r="A401" s="36">
        <v>396</v>
      </c>
      <c r="B401" s="36"/>
      <c r="C401" s="2"/>
      <c r="D401" s="1" t="s">
        <v>941</v>
      </c>
      <c r="E401" s="2"/>
      <c r="F401" s="2" t="s">
        <v>942</v>
      </c>
      <c r="G401" s="2"/>
      <c r="H401" s="36" t="s">
        <v>205</v>
      </c>
      <c r="I401" s="36" t="s">
        <v>111</v>
      </c>
      <c r="J401" s="36"/>
      <c r="K401" s="36"/>
      <c r="L401" s="36"/>
      <c r="M401" s="36"/>
      <c r="N401" s="36"/>
      <c r="O401" s="36"/>
      <c r="P401" s="36"/>
      <c r="Q401" s="36"/>
      <c r="R401" s="37"/>
      <c r="S401" s="37"/>
      <c r="T401" s="38"/>
      <c r="U401" s="45"/>
      <c r="V401" s="45"/>
      <c r="W401" s="45"/>
      <c r="X401" s="45"/>
      <c r="Y401" s="45"/>
      <c r="Z401" s="45"/>
      <c r="AA401" s="45"/>
      <c r="AB401" s="45"/>
      <c r="AC401" s="45"/>
      <c r="AD401" s="39"/>
      <c r="AE401" s="40"/>
      <c r="AF401" s="38"/>
      <c r="AG401" s="38"/>
      <c r="AH401" s="41"/>
      <c r="AI401" s="42"/>
      <c r="AJ401" s="42"/>
      <c r="AK401" s="42"/>
      <c r="AL401" s="42"/>
      <c r="AM401" s="43"/>
      <c r="AN401" s="42"/>
      <c r="AQ401" s="4">
        <v>0.6</v>
      </c>
      <c r="AS401" s="46">
        <v>576</v>
      </c>
      <c r="AU401" s="4">
        <v>345.6</v>
      </c>
      <c r="AV401" s="4">
        <f t="shared" si="11"/>
        <v>345.6</v>
      </c>
    </row>
    <row r="402" s="4" customFormat="1" hidden="1" customHeight="1" spans="1:48">
      <c r="A402" s="36"/>
      <c r="B402" s="36"/>
      <c r="C402" s="2"/>
      <c r="D402" s="1"/>
      <c r="E402" s="2"/>
      <c r="F402" s="2"/>
      <c r="G402" s="2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7"/>
      <c r="S402" s="37"/>
      <c r="T402" s="38"/>
      <c r="U402" s="45"/>
      <c r="V402" s="45"/>
      <c r="W402" s="45"/>
      <c r="X402" s="45"/>
      <c r="Y402" s="45"/>
      <c r="Z402" s="45"/>
      <c r="AA402" s="45"/>
      <c r="AB402" s="45"/>
      <c r="AC402" s="45"/>
      <c r="AD402" s="39"/>
      <c r="AE402" s="40"/>
      <c r="AF402" s="38"/>
      <c r="AG402" s="38"/>
      <c r="AH402" s="41"/>
      <c r="AI402" s="42"/>
      <c r="AJ402" s="42"/>
      <c r="AK402" s="42"/>
      <c r="AL402" s="42"/>
      <c r="AM402" s="43"/>
      <c r="AN402" s="42"/>
      <c r="AV402" s="54"/>
    </row>
    <row r="403" s="4" customFormat="1" hidden="1" customHeight="1" spans="1:48">
      <c r="A403" s="36"/>
      <c r="B403" s="36"/>
      <c r="C403" s="36"/>
      <c r="D403" s="2"/>
      <c r="E403" s="2"/>
      <c r="F403" s="2"/>
      <c r="G403" s="2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7"/>
      <c r="S403" s="37"/>
      <c r="T403" s="38"/>
      <c r="U403" s="45"/>
      <c r="V403" s="45"/>
      <c r="W403" s="45"/>
      <c r="X403" s="45"/>
      <c r="Y403" s="45"/>
      <c r="Z403" s="45"/>
      <c r="AA403" s="45"/>
      <c r="AB403" s="45"/>
      <c r="AC403" s="45"/>
      <c r="AD403" s="39"/>
      <c r="AE403" s="40"/>
      <c r="AF403" s="38"/>
      <c r="AG403" s="38"/>
      <c r="AH403" s="41"/>
      <c r="AI403" s="42">
        <f>ROUND(IF(G403="",0,#REF!/G403),-1)</f>
        <v>0</v>
      </c>
      <c r="AJ403" s="42" t="b">
        <f>COUNTIFS(D:D,D403,E:E,E403,AI:AI,AI403)=COUNTIFS(D:D,D403,E:E,E403)</f>
        <v>1</v>
      </c>
      <c r="AK403" s="42">
        <f>IF(AJ403=TRUE,0,"单价不同")</f>
        <v>0</v>
      </c>
      <c r="AL403" s="42" t="e">
        <f>#REF!-AE403</f>
        <v>#REF!</v>
      </c>
      <c r="AM403" s="43">
        <f>IF(AE403=0,0,AL403/AE403)</f>
        <v>0</v>
      </c>
      <c r="AN403" s="42" t="str">
        <f>IF(AM403&gt;0.3,"核查",IF(AM403&lt;-0.3,"核查",""))</f>
        <v/>
      </c>
      <c r="AV403" s="54"/>
    </row>
    <row r="404" s="4" customFormat="1" hidden="1" customHeight="1" spans="1:48">
      <c r="A404" s="36"/>
      <c r="B404" s="36"/>
      <c r="C404" s="36"/>
      <c r="D404" s="2"/>
      <c r="E404" s="2"/>
      <c r="F404" s="2"/>
      <c r="G404" s="2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7"/>
      <c r="S404" s="37"/>
      <c r="T404" s="38"/>
      <c r="U404" s="45"/>
      <c r="V404" s="45"/>
      <c r="W404" s="45"/>
      <c r="X404" s="45"/>
      <c r="Y404" s="45"/>
      <c r="Z404" s="45"/>
      <c r="AA404" s="45"/>
      <c r="AB404" s="45"/>
      <c r="AC404" s="45"/>
      <c r="AD404" s="39"/>
      <c r="AE404" s="40"/>
      <c r="AF404" s="38"/>
      <c r="AG404" s="38"/>
      <c r="AH404" s="41"/>
      <c r="AI404" s="42">
        <f>ROUND(IF(G404="",0,#REF!/G404),-1)</f>
        <v>0</v>
      </c>
      <c r="AJ404" s="42" t="b">
        <f>COUNTIFS(D:D,D404,E:E,E404,AI:AI,AI404)=COUNTIFS(D:D,D404,E:E,E404)</f>
        <v>1</v>
      </c>
      <c r="AK404" s="42">
        <f>IF(AJ404=TRUE,0,"单价不同")</f>
        <v>0</v>
      </c>
      <c r="AL404" s="42" t="e">
        <f>#REF!-AE404</f>
        <v>#REF!</v>
      </c>
      <c r="AM404" s="43">
        <f>IF(AE404=0,0,AL404/AE404)</f>
        <v>0</v>
      </c>
      <c r="AN404" s="42" t="str">
        <f>IF(AM404&gt;0.3,"核查",IF(AM404&lt;-0.3,"核查",""))</f>
        <v/>
      </c>
      <c r="AV404" s="54"/>
    </row>
    <row r="405" s="4" customFormat="1" ht="14" customHeight="1" spans="1:48">
      <c r="A405" s="47" t="s">
        <v>943</v>
      </c>
      <c r="B405" s="48"/>
      <c r="C405" s="48"/>
      <c r="D405" s="49"/>
      <c r="E405" s="2"/>
      <c r="F405" s="2"/>
      <c r="G405" s="2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7"/>
      <c r="S405" s="37"/>
      <c r="T405" s="38">
        <f>SUM(T6:T404)</f>
        <v>0</v>
      </c>
      <c r="U405" s="38">
        <f>SUM(U6:U404)</f>
        <v>0</v>
      </c>
      <c r="V405" s="45"/>
      <c r="W405" s="45"/>
      <c r="X405" s="45"/>
      <c r="Y405" s="45"/>
      <c r="Z405" s="45"/>
      <c r="AA405" s="45"/>
      <c r="AB405" s="45"/>
      <c r="AC405" s="45"/>
      <c r="AD405" s="39"/>
      <c r="AE405" s="40">
        <f>SUM(AE6:AE404)</f>
        <v>0</v>
      </c>
      <c r="AF405" s="38">
        <f>SUM(AF6:AF404)</f>
        <v>0</v>
      </c>
      <c r="AG405" s="38"/>
      <c r="AH405" s="41"/>
      <c r="AI405" s="42">
        <f>ROUND(IF(G405="",0,#REF!/G405),-1)</f>
        <v>0</v>
      </c>
      <c r="AJ405" s="42" t="b">
        <f>COUNTIFS(D:D,D405,E:E,E405,AI:AI,AI405)=COUNTIFS(D:D,D405,E:E,E405)</f>
        <v>1</v>
      </c>
      <c r="AK405" s="42">
        <f>IF(AJ405=TRUE,0,"单价不同")</f>
        <v>0</v>
      </c>
      <c r="AL405" s="42" t="e">
        <f>#REF!-AE405</f>
        <v>#REF!</v>
      </c>
      <c r="AM405" s="43">
        <f>IF(AE405=0,0,AL405/AE405)</f>
        <v>0</v>
      </c>
      <c r="AN405" s="42" t="str">
        <f>IF(AM405&gt;0.3,"核查",IF(AM405&lt;-0.3,"核查",""))</f>
        <v/>
      </c>
      <c r="AV405" s="54"/>
    </row>
    <row r="406" s="4" customFormat="1" customHeight="1" spans="1:48">
      <c r="A406" s="57"/>
      <c r="H406" s="14"/>
      <c r="AV406" s="54"/>
    </row>
    <row r="407" s="4" customFormat="1" customHeight="1" spans="1:48">
      <c r="A407" s="50"/>
      <c r="H407" s="14"/>
      <c r="AV407" s="54"/>
    </row>
    <row r="408" s="4" customFormat="1" customHeight="1" spans="1:48">
      <c r="H408" s="14"/>
      <c r="AV408" s="54"/>
    </row>
    <row r="409" s="4" customFormat="1" customHeight="1" spans="1:48">
      <c r="H409" s="14"/>
      <c r="AV409" s="54"/>
    </row>
    <row r="410" s="4" customFormat="1" customHeight="1" spans="1:48">
      <c r="H410" s="14"/>
      <c r="AV410" s="54"/>
    </row>
    <row r="411" s="4" customFormat="1" customHeight="1" spans="1:48">
      <c r="H411" s="14"/>
      <c r="AV411" s="54"/>
    </row>
    <row r="412" s="4" customFormat="1" customHeight="1" spans="1:48">
      <c r="H412" s="14"/>
      <c r="AV412" s="54"/>
    </row>
    <row r="413" s="4" customFormat="1" customHeight="1" spans="1:48">
      <c r="H413" s="14"/>
      <c r="AV413" s="54"/>
    </row>
    <row r="414" s="4" customFormat="1" customHeight="1" spans="1:48">
      <c r="H414" s="14"/>
      <c r="AV414" s="54"/>
    </row>
    <row r="415" s="4" customFormat="1" customHeight="1" spans="1:48">
      <c r="H415" s="14"/>
      <c r="AV415" s="54"/>
    </row>
    <row r="416" s="4" customFormat="1" customHeight="1" spans="1:48">
      <c r="H416" s="14"/>
      <c r="AV416" s="54"/>
    </row>
    <row r="417" s="4" customFormat="1" customHeight="1" spans="8:48">
      <c r="H417" s="14"/>
      <c r="AV417" s="54"/>
    </row>
    <row r="418" s="4" customFormat="1" customHeight="1" spans="8:48">
      <c r="H418" s="14"/>
      <c r="AV418" s="54"/>
    </row>
    <row r="419" s="4" customFormat="1" customHeight="1" spans="8:48">
      <c r="H419" s="14"/>
      <c r="AV419" s="54"/>
    </row>
    <row r="420" s="4" customFormat="1" customHeight="1" spans="8:48">
      <c r="H420" s="14"/>
      <c r="AV420" s="54"/>
    </row>
    <row r="421" s="4" customFormat="1" customHeight="1" spans="8:48">
      <c r="H421" s="14"/>
      <c r="AV421" s="54"/>
    </row>
    <row r="422" s="4" customFormat="1" customHeight="1" spans="8:48">
      <c r="H422" s="14"/>
      <c r="AV422" s="54"/>
    </row>
    <row r="423" s="4" customFormat="1" customHeight="1" spans="8:48">
      <c r="H423" s="14"/>
      <c r="AV423" s="54"/>
    </row>
    <row r="424" s="4" customFormat="1" customHeight="1" spans="8:48">
      <c r="H424" s="14"/>
      <c r="AV424" s="54"/>
    </row>
    <row r="425" s="4" customFormat="1" customHeight="1" spans="8:48">
      <c r="H425" s="14"/>
      <c r="AV425" s="54"/>
    </row>
    <row r="426" s="4" customFormat="1" customHeight="1" spans="8:48">
      <c r="H426" s="14"/>
      <c r="AV426" s="54"/>
    </row>
    <row r="427" s="4" customFormat="1" customHeight="1" spans="8:48">
      <c r="H427" s="14"/>
      <c r="AV427" s="54"/>
    </row>
    <row r="428" s="4" customFormat="1" customHeight="1" spans="8:48">
      <c r="H428" s="14"/>
      <c r="AV428" s="54"/>
    </row>
    <row r="429" s="4" customFormat="1" customHeight="1" spans="8:48">
      <c r="H429" s="14"/>
      <c r="AV429" s="54"/>
    </row>
    <row r="430" s="4" customFormat="1" customHeight="1" spans="8:48">
      <c r="H430" s="14"/>
      <c r="AV430" s="54"/>
    </row>
    <row r="431" s="4" customFormat="1" customHeight="1" spans="8:48">
      <c r="H431" s="14"/>
      <c r="AV431" s="54"/>
    </row>
    <row r="432" s="4" customFormat="1" customHeight="1" spans="8:48">
      <c r="H432" s="14"/>
      <c r="AV432" s="54"/>
    </row>
    <row r="433" s="4" customFormat="1" customHeight="1" spans="8:48">
      <c r="H433" s="14"/>
      <c r="AV433" s="54"/>
    </row>
    <row r="434" s="4" customFormat="1" customHeight="1" spans="8:48">
      <c r="H434" s="14"/>
      <c r="AV434" s="54"/>
    </row>
    <row r="435" s="4" customFormat="1" customHeight="1" spans="8:48">
      <c r="H435" s="14"/>
      <c r="AV435" s="54"/>
    </row>
    <row r="436" s="4" customFormat="1" customHeight="1" spans="8:48">
      <c r="H436" s="14"/>
      <c r="AV436" s="54"/>
    </row>
    <row r="437" s="4" customFormat="1" customHeight="1" spans="8:48">
      <c r="H437" s="14"/>
      <c r="AV437" s="54"/>
    </row>
    <row r="438" s="4" customFormat="1" customHeight="1" spans="8:48">
      <c r="H438" s="14"/>
      <c r="AV438" s="54"/>
    </row>
    <row r="439" s="4" customFormat="1" customHeight="1" spans="8:48">
      <c r="H439" s="14"/>
      <c r="AV439" s="54"/>
    </row>
    <row r="440" s="4" customFormat="1" customHeight="1" spans="8:48">
      <c r="H440" s="14"/>
      <c r="AV440" s="54"/>
    </row>
    <row r="441" s="4" customFormat="1" customHeight="1" spans="8:48">
      <c r="H441" s="14"/>
      <c r="AV441" s="54"/>
    </row>
    <row r="442" s="4" customFormat="1" customHeight="1" spans="8:48">
      <c r="H442" s="14"/>
      <c r="AV442" s="54"/>
    </row>
    <row r="443" s="4" customFormat="1" customHeight="1" spans="8:48">
      <c r="H443" s="14"/>
      <c r="AV443" s="54"/>
    </row>
    <row r="444" s="4" customFormat="1" customHeight="1" spans="8:48">
      <c r="H444" s="14"/>
      <c r="AV444" s="54"/>
    </row>
    <row r="445" s="4" customFormat="1" customHeight="1" spans="8:48">
      <c r="H445" s="14"/>
      <c r="AV445" s="54"/>
    </row>
    <row r="446" s="4" customFormat="1" customHeight="1" spans="8:48">
      <c r="H446" s="14"/>
      <c r="AV446" s="54"/>
    </row>
    <row r="447" s="4" customFormat="1" customHeight="1" spans="8:48">
      <c r="H447" s="14"/>
      <c r="AV447" s="54"/>
    </row>
    <row r="448" s="4" customFormat="1" customHeight="1" spans="8:48">
      <c r="H448" s="14"/>
      <c r="AV448" s="54"/>
    </row>
    <row r="449" s="4" customFormat="1" customHeight="1" spans="8:48">
      <c r="H449" s="14"/>
      <c r="AV449" s="54"/>
    </row>
    <row r="450" s="4" customFormat="1" customHeight="1" spans="8:48">
      <c r="H450" s="14"/>
      <c r="AV450" s="54"/>
    </row>
    <row r="451" s="4" customFormat="1" customHeight="1" spans="8:48">
      <c r="H451" s="14"/>
      <c r="AV451" s="54"/>
    </row>
    <row r="452" s="4" customFormat="1" customHeight="1" spans="8:48">
      <c r="H452" s="14"/>
      <c r="AV452" s="54"/>
    </row>
    <row r="453" s="4" customFormat="1" customHeight="1" spans="8:48">
      <c r="H453" s="14"/>
      <c r="AV453" s="54"/>
    </row>
    <row r="454" s="4" customFormat="1" customHeight="1" spans="8:48">
      <c r="H454" s="14"/>
      <c r="AV454" s="54"/>
    </row>
    <row r="455" s="4" customFormat="1" customHeight="1" spans="8:48">
      <c r="H455" s="14"/>
      <c r="AV455" s="54"/>
    </row>
    <row r="456" s="4" customFormat="1" customHeight="1" spans="8:48">
      <c r="H456" s="14"/>
      <c r="AV456" s="54"/>
    </row>
    <row r="457" s="4" customFormat="1" customHeight="1" spans="8:48">
      <c r="H457" s="14"/>
      <c r="AV457" s="54"/>
    </row>
    <row r="458" s="4" customFormat="1" customHeight="1" spans="8:48">
      <c r="H458" s="14"/>
      <c r="AV458" s="54"/>
    </row>
    <row r="459" s="4" customFormat="1" customHeight="1" spans="8:48">
      <c r="H459" s="14"/>
      <c r="AV459" s="54"/>
    </row>
    <row r="460" s="4" customFormat="1" customHeight="1" spans="8:48">
      <c r="H460" s="14"/>
      <c r="AV460" s="54"/>
    </row>
    <row r="461" s="4" customFormat="1" customHeight="1" spans="8:48">
      <c r="H461" s="14"/>
      <c r="AV461" s="54"/>
    </row>
    <row r="462" s="4" customFormat="1" customHeight="1" spans="8:48">
      <c r="H462" s="14"/>
      <c r="AV462" s="54"/>
    </row>
    <row r="463" s="4" customFormat="1" customHeight="1" spans="8:48">
      <c r="H463" s="14"/>
      <c r="AV463" s="54"/>
    </row>
    <row r="464" s="4" customFormat="1" customHeight="1" spans="8:48">
      <c r="H464" s="14"/>
      <c r="AV464" s="54"/>
    </row>
    <row r="465" s="4" customFormat="1" customHeight="1" spans="8:48">
      <c r="H465" s="14"/>
      <c r="AV465" s="54"/>
    </row>
    <row r="466" s="4" customFormat="1" customHeight="1" spans="8:48">
      <c r="H466" s="14"/>
      <c r="AV466" s="54"/>
    </row>
    <row r="467" s="4" customFormat="1" customHeight="1" spans="8:48">
      <c r="H467" s="14"/>
      <c r="AV467" s="54"/>
    </row>
    <row r="468" s="4" customFormat="1" customHeight="1" spans="8:48">
      <c r="H468" s="14"/>
      <c r="AV468" s="54"/>
    </row>
    <row r="469" s="4" customFormat="1" customHeight="1" spans="8:48">
      <c r="H469" s="14"/>
      <c r="AV469" s="54"/>
    </row>
    <row r="470" s="4" customFormat="1" customHeight="1" spans="8:48">
      <c r="H470" s="14"/>
      <c r="AV470" s="54"/>
    </row>
    <row r="471" s="4" customFormat="1" customHeight="1" spans="8:48">
      <c r="H471" s="14"/>
      <c r="AV471" s="54"/>
    </row>
    <row r="472" s="4" customFormat="1" customHeight="1" spans="8:48">
      <c r="H472" s="14"/>
      <c r="AV472" s="54"/>
    </row>
    <row r="473" s="4" customFormat="1" customHeight="1" spans="8:48">
      <c r="H473" s="14"/>
      <c r="AV473" s="54"/>
    </row>
    <row r="474" s="4" customFormat="1" customHeight="1" spans="8:48">
      <c r="H474" s="14"/>
      <c r="AV474" s="54"/>
    </row>
    <row r="475" s="4" customFormat="1" customHeight="1" spans="8:48">
      <c r="H475" s="14"/>
      <c r="AV475" s="54"/>
    </row>
    <row r="476" s="4" customFormat="1" customHeight="1" spans="8:48">
      <c r="H476" s="14"/>
      <c r="AV476" s="54"/>
    </row>
    <row r="477" s="4" customFormat="1" customHeight="1" spans="8:48">
      <c r="H477" s="14"/>
      <c r="AV477" s="54"/>
    </row>
    <row r="478" s="4" customFormat="1" customHeight="1" spans="8:48">
      <c r="H478" s="14"/>
      <c r="AV478" s="54"/>
    </row>
    <row r="479" s="4" customFormat="1" customHeight="1" spans="8:48">
      <c r="H479" s="14"/>
      <c r="AV479" s="54"/>
    </row>
    <row r="480" s="4" customFormat="1" customHeight="1" spans="8:48">
      <c r="H480" s="14"/>
      <c r="AV480" s="54"/>
    </row>
    <row r="481" s="4" customFormat="1" customHeight="1" spans="8:48">
      <c r="H481" s="14"/>
      <c r="AV481" s="54"/>
    </row>
    <row r="482" s="4" customFormat="1" customHeight="1" spans="8:48">
      <c r="H482" s="14"/>
      <c r="AV482" s="54"/>
    </row>
    <row r="483" s="4" customFormat="1" customHeight="1" spans="8:48">
      <c r="H483" s="14"/>
      <c r="AV483" s="54"/>
    </row>
    <row r="484" s="4" customFormat="1" customHeight="1" spans="8:48">
      <c r="H484" s="14"/>
      <c r="AV484" s="54"/>
    </row>
    <row r="485" s="4" customFormat="1" customHeight="1" spans="8:48">
      <c r="H485" s="14"/>
      <c r="AV485" s="54"/>
    </row>
    <row r="486" s="4" customFormat="1" customHeight="1" spans="8:48">
      <c r="H486" s="14"/>
      <c r="AV486" s="54"/>
    </row>
    <row r="487" s="4" customFormat="1" customHeight="1" spans="8:48">
      <c r="H487" s="14"/>
      <c r="AV487" s="54"/>
    </row>
    <row r="488" s="4" customFormat="1" customHeight="1" spans="8:48">
      <c r="H488" s="14"/>
      <c r="AV488" s="54"/>
    </row>
    <row r="489" s="4" customFormat="1" customHeight="1" spans="8:48">
      <c r="H489" s="14"/>
      <c r="AV489" s="54"/>
    </row>
    <row r="490" s="4" customFormat="1" customHeight="1" spans="8:48">
      <c r="H490" s="14"/>
      <c r="AV490" s="54"/>
    </row>
    <row r="491" s="4" customFormat="1" customHeight="1" spans="8:48">
      <c r="H491" s="14"/>
      <c r="AV491" s="54"/>
    </row>
    <row r="492" s="4" customFormat="1" customHeight="1" spans="8:48">
      <c r="H492" s="14"/>
      <c r="AV492" s="54"/>
    </row>
    <row r="493" s="4" customFormat="1" customHeight="1" spans="8:48">
      <c r="H493" s="14"/>
      <c r="AV493" s="54"/>
    </row>
    <row r="494" s="4" customFormat="1" customHeight="1" spans="8:48">
      <c r="H494" s="14"/>
      <c r="AV494" s="54"/>
    </row>
    <row r="495" s="4" customFormat="1" customHeight="1" spans="8:48">
      <c r="H495" s="14"/>
      <c r="AV495" s="54"/>
    </row>
    <row r="496" s="4" customFormat="1" customHeight="1" spans="8:48">
      <c r="H496" s="14"/>
      <c r="AV496" s="54"/>
    </row>
    <row r="497" s="4" customFormat="1" customHeight="1" spans="8:48">
      <c r="H497" s="14"/>
      <c r="AV497" s="54"/>
    </row>
    <row r="498" s="4" customFormat="1" customHeight="1" spans="8:48">
      <c r="H498" s="14"/>
      <c r="AV498" s="54"/>
    </row>
    <row r="499" s="4" customFormat="1" customHeight="1" spans="8:48">
      <c r="H499" s="14"/>
      <c r="AV499" s="54"/>
    </row>
    <row r="500" s="4" customFormat="1" customHeight="1" spans="8:48">
      <c r="H500" s="14"/>
      <c r="AV500" s="54"/>
    </row>
    <row r="501" s="4" customFormat="1" customHeight="1" spans="8:48">
      <c r="H501" s="14"/>
      <c r="AV501" s="54"/>
    </row>
    <row r="502" s="4" customFormat="1" customHeight="1" spans="8:48">
      <c r="H502" s="14"/>
      <c r="AV502" s="54"/>
    </row>
    <row r="503" s="4" customFormat="1" customHeight="1" spans="8:48">
      <c r="H503" s="14"/>
      <c r="AV503" s="54"/>
    </row>
    <row r="504" s="4" customFormat="1" customHeight="1" spans="8:48">
      <c r="H504" s="14"/>
      <c r="AV504" s="54"/>
    </row>
    <row r="505" s="4" customFormat="1" customHeight="1" spans="8:48">
      <c r="H505" s="14"/>
      <c r="AV505" s="54"/>
    </row>
    <row r="506" s="4" customFormat="1" customHeight="1" spans="8:48">
      <c r="H506" s="14"/>
      <c r="AV506" s="54"/>
    </row>
    <row r="507" s="4" customFormat="1" customHeight="1" spans="8:48">
      <c r="H507" s="14"/>
      <c r="AV507" s="54"/>
    </row>
    <row r="508" s="4" customFormat="1" customHeight="1" spans="8:48">
      <c r="H508" s="14"/>
      <c r="AV508" s="54"/>
    </row>
    <row r="509" s="4" customFormat="1" customHeight="1" spans="8:48">
      <c r="H509" s="14"/>
      <c r="AV509" s="54"/>
    </row>
    <row r="510" s="4" customFormat="1" customHeight="1" spans="8:48">
      <c r="H510" s="14"/>
      <c r="AV510" s="54"/>
    </row>
    <row r="511" s="4" customFormat="1" customHeight="1" spans="8:48">
      <c r="H511" s="14"/>
      <c r="AV511" s="54"/>
    </row>
    <row r="512" s="4" customFormat="1" customHeight="1" spans="8:48">
      <c r="H512" s="14"/>
      <c r="AV512" s="54"/>
    </row>
    <row r="513" s="4" customFormat="1" customHeight="1" spans="8:48">
      <c r="H513" s="14"/>
      <c r="AV513" s="54"/>
    </row>
    <row r="514" s="4" customFormat="1" customHeight="1" spans="8:48">
      <c r="H514" s="14"/>
      <c r="AV514" s="54"/>
    </row>
    <row r="515" s="4" customFormat="1" customHeight="1" spans="8:48">
      <c r="H515" s="14"/>
      <c r="AV515" s="54"/>
    </row>
    <row r="516" s="4" customFormat="1" customHeight="1" spans="8:48">
      <c r="H516" s="14"/>
      <c r="AV516" s="54"/>
    </row>
    <row r="517" s="4" customFormat="1" customHeight="1" spans="8:48">
      <c r="H517" s="14"/>
      <c r="AV517" s="54"/>
    </row>
    <row r="518" s="4" customFormat="1" customHeight="1" spans="8:48">
      <c r="H518" s="14"/>
      <c r="AV518" s="54"/>
    </row>
    <row r="519" s="4" customFormat="1" customHeight="1" spans="8:48">
      <c r="H519" s="14"/>
      <c r="AV519" s="54"/>
    </row>
    <row r="520" s="4" customFormat="1" customHeight="1" spans="8:48">
      <c r="H520" s="14"/>
      <c r="AV520" s="54"/>
    </row>
    <row r="521" s="4" customFormat="1" customHeight="1" spans="8:48">
      <c r="H521" s="14"/>
      <c r="AV521" s="54"/>
    </row>
    <row r="522" s="4" customFormat="1" customHeight="1" spans="8:48">
      <c r="H522" s="14"/>
      <c r="AV522" s="54"/>
    </row>
    <row r="523" s="4" customFormat="1" customHeight="1" spans="8:48">
      <c r="H523" s="14"/>
      <c r="AV523" s="54"/>
    </row>
    <row r="524" s="4" customFormat="1" customHeight="1" spans="8:48">
      <c r="H524" s="14"/>
      <c r="AV524" s="54"/>
    </row>
    <row r="525" s="4" customFormat="1" customHeight="1" spans="8:48">
      <c r="H525" s="14"/>
      <c r="AV525" s="54"/>
    </row>
    <row r="526" s="4" customFormat="1" customHeight="1" spans="8:48">
      <c r="H526" s="14"/>
      <c r="AV526" s="54"/>
    </row>
    <row r="527" s="4" customFormat="1" customHeight="1" spans="8:48">
      <c r="H527" s="14"/>
      <c r="AV527" s="54"/>
    </row>
    <row r="528" s="4" customFormat="1" customHeight="1" spans="8:48">
      <c r="H528" s="14"/>
      <c r="AV528" s="54"/>
    </row>
    <row r="529" s="4" customFormat="1" customHeight="1" spans="8:48">
      <c r="H529" s="14"/>
      <c r="AV529" s="54"/>
    </row>
    <row r="530" s="4" customFormat="1" customHeight="1" spans="8:48">
      <c r="H530" s="14"/>
      <c r="AV530" s="54"/>
    </row>
    <row r="531" s="4" customFormat="1" customHeight="1" spans="8:48">
      <c r="H531" s="14"/>
      <c r="AV531" s="54"/>
    </row>
    <row r="532" s="4" customFormat="1" customHeight="1" spans="8:48">
      <c r="H532" s="14"/>
      <c r="AV532" s="54"/>
    </row>
    <row r="533" s="4" customFormat="1" customHeight="1" spans="8:48">
      <c r="H533" s="14"/>
      <c r="AV533" s="54"/>
    </row>
    <row r="534" s="4" customFormat="1" customHeight="1" spans="8:48">
      <c r="H534" s="14"/>
      <c r="AV534" s="54"/>
    </row>
    <row r="535" s="4" customFormat="1" customHeight="1" spans="8:48">
      <c r="H535" s="14"/>
      <c r="AV535" s="54"/>
    </row>
    <row r="536" s="4" customFormat="1" customHeight="1" spans="8:48">
      <c r="H536" s="14"/>
      <c r="AV536" s="54"/>
    </row>
    <row r="537" s="4" customFormat="1" customHeight="1" spans="8:48">
      <c r="H537" s="14"/>
      <c r="AV537" s="54"/>
    </row>
    <row r="538" s="4" customFormat="1" customHeight="1" spans="8:48">
      <c r="H538" s="14"/>
      <c r="AV538" s="54"/>
    </row>
    <row r="539" s="4" customFormat="1" customHeight="1" spans="8:48">
      <c r="H539" s="14"/>
      <c r="AV539" s="54"/>
    </row>
    <row r="540" s="4" customFormat="1" customHeight="1" spans="8:48">
      <c r="H540" s="14"/>
      <c r="AV540" s="54"/>
    </row>
    <row r="541" s="4" customFormat="1" customHeight="1" spans="8:48">
      <c r="H541" s="14"/>
      <c r="AV541" s="54"/>
    </row>
    <row r="542" s="4" customFormat="1" customHeight="1" spans="8:48">
      <c r="H542" s="14"/>
      <c r="AV542" s="54"/>
    </row>
    <row r="543" s="4" customFormat="1" customHeight="1" spans="8:48">
      <c r="H543" s="14"/>
      <c r="AV543" s="54"/>
    </row>
    <row r="544" s="4" customFormat="1" customHeight="1" spans="8:48">
      <c r="H544" s="14"/>
      <c r="AV544" s="54"/>
    </row>
    <row r="545" s="4" customFormat="1" customHeight="1" spans="8:48">
      <c r="H545" s="14"/>
      <c r="AV545" s="54"/>
    </row>
    <row r="546" s="4" customFormat="1" customHeight="1" spans="8:48">
      <c r="H546" s="14"/>
      <c r="AV546" s="54"/>
    </row>
    <row r="547" s="4" customFormat="1" customHeight="1" spans="8:48">
      <c r="H547" s="14"/>
      <c r="AV547" s="54"/>
    </row>
    <row r="548" s="4" customFormat="1" customHeight="1" spans="8:48">
      <c r="H548" s="14"/>
      <c r="AV548" s="54"/>
    </row>
    <row r="549" s="4" customFormat="1" customHeight="1" spans="8:48">
      <c r="H549" s="14"/>
      <c r="AV549" s="54"/>
    </row>
    <row r="550" s="4" customFormat="1" customHeight="1" spans="8:48">
      <c r="H550" s="14"/>
      <c r="AV550" s="54"/>
    </row>
    <row r="551" s="4" customFormat="1" customHeight="1" spans="8:48">
      <c r="H551" s="14"/>
      <c r="AV551" s="54"/>
    </row>
    <row r="552" s="4" customFormat="1" customHeight="1" spans="8:48">
      <c r="H552" s="14"/>
      <c r="AV552" s="54"/>
    </row>
    <row r="553" s="4" customFormat="1" customHeight="1" spans="8:48">
      <c r="H553" s="14"/>
      <c r="AV553" s="54"/>
    </row>
    <row r="554" s="4" customFormat="1" customHeight="1" spans="8:48">
      <c r="H554" s="14"/>
      <c r="AV554" s="54"/>
    </row>
    <row r="555" s="4" customFormat="1" customHeight="1" spans="8:48">
      <c r="H555" s="14"/>
      <c r="AV555" s="54"/>
    </row>
    <row r="556" s="4" customFormat="1" customHeight="1" spans="8:48">
      <c r="H556" s="14"/>
      <c r="AV556" s="54"/>
    </row>
    <row r="557" s="4" customFormat="1" customHeight="1" spans="8:48">
      <c r="H557" s="14"/>
      <c r="AV557" s="54"/>
    </row>
    <row r="558" s="4" customFormat="1" customHeight="1" spans="8:48">
      <c r="H558" s="14"/>
      <c r="AV558" s="54"/>
    </row>
    <row r="559" s="4" customFormat="1" customHeight="1" spans="8:48">
      <c r="H559" s="14"/>
      <c r="AV559" s="54"/>
    </row>
    <row r="560" s="4" customFormat="1" customHeight="1" spans="8:48">
      <c r="H560" s="14"/>
      <c r="AV560" s="54"/>
    </row>
    <row r="561" s="4" customFormat="1" customHeight="1" spans="8:48">
      <c r="H561" s="14"/>
      <c r="AV561" s="54"/>
    </row>
    <row r="562" s="4" customFormat="1" customHeight="1" spans="8:48">
      <c r="H562" s="14"/>
      <c r="AV562" s="54"/>
    </row>
    <row r="563" s="4" customFormat="1" customHeight="1" spans="8:48">
      <c r="H563" s="14"/>
      <c r="AV563" s="54"/>
    </row>
    <row r="564" s="4" customFormat="1" customHeight="1" spans="8:48">
      <c r="H564" s="14"/>
      <c r="AV564" s="54"/>
    </row>
    <row r="565" s="4" customFormat="1" customHeight="1" spans="8:48">
      <c r="H565" s="14"/>
      <c r="AV565" s="54"/>
    </row>
    <row r="566" s="4" customFormat="1" customHeight="1" spans="8:48">
      <c r="H566" s="14"/>
      <c r="AV566" s="54"/>
    </row>
    <row r="567" s="4" customFormat="1" customHeight="1" spans="8:48">
      <c r="H567" s="14"/>
      <c r="AV567" s="54"/>
    </row>
    <row r="568" s="4" customFormat="1" customHeight="1" spans="8:48">
      <c r="H568" s="14"/>
      <c r="AV568" s="54"/>
    </row>
    <row r="569" s="4" customFormat="1" customHeight="1" spans="8:48">
      <c r="H569" s="14"/>
      <c r="AV569" s="54"/>
    </row>
    <row r="570" s="4" customFormat="1" customHeight="1" spans="8:48">
      <c r="H570" s="14"/>
      <c r="AV570" s="54"/>
    </row>
    <row r="571" s="4" customFormat="1" customHeight="1" spans="8:48">
      <c r="H571" s="14"/>
      <c r="AV571" s="54"/>
    </row>
    <row r="572" s="4" customFormat="1" customHeight="1" spans="8:48">
      <c r="H572" s="14"/>
      <c r="AV572" s="54"/>
    </row>
    <row r="573" s="4" customFormat="1" customHeight="1" spans="8:48">
      <c r="H573" s="14"/>
      <c r="AV573" s="54"/>
    </row>
    <row r="574" s="4" customFormat="1" customHeight="1" spans="8:48">
      <c r="H574" s="14"/>
      <c r="AV574" s="54"/>
    </row>
    <row r="575" s="4" customFormat="1" customHeight="1" spans="8:48">
      <c r="H575" s="14"/>
      <c r="AV575" s="54"/>
    </row>
    <row r="576" s="4" customFormat="1" customHeight="1" spans="8:48">
      <c r="H576" s="14"/>
      <c r="AV576" s="54"/>
    </row>
    <row r="577" s="4" customFormat="1" customHeight="1" spans="8:48">
      <c r="H577" s="14"/>
      <c r="AV577" s="54"/>
    </row>
    <row r="578" s="4" customFormat="1" customHeight="1" spans="8:48">
      <c r="H578" s="14"/>
      <c r="AV578" s="54"/>
    </row>
    <row r="579" s="4" customFormat="1" customHeight="1" spans="8:48">
      <c r="H579" s="14"/>
      <c r="AV579" s="54"/>
    </row>
    <row r="580" s="4" customFormat="1" customHeight="1" spans="8:48">
      <c r="H580" s="14"/>
      <c r="AV580" s="54"/>
    </row>
    <row r="581" s="4" customFormat="1" customHeight="1" spans="8:48">
      <c r="H581" s="14"/>
      <c r="AV581" s="54"/>
    </row>
    <row r="582" s="4" customFormat="1" customHeight="1" spans="8:48">
      <c r="H582" s="14"/>
      <c r="AV582" s="54"/>
    </row>
    <row r="583" s="4" customFormat="1" customHeight="1" spans="8:48">
      <c r="H583" s="14"/>
      <c r="AV583" s="54"/>
    </row>
    <row r="584" s="4" customFormat="1" customHeight="1" spans="8:48">
      <c r="H584" s="14"/>
      <c r="AV584" s="54"/>
    </row>
    <row r="585" s="4" customFormat="1" customHeight="1" spans="8:48">
      <c r="H585" s="14"/>
      <c r="AV585" s="54"/>
    </row>
    <row r="586" s="4" customFormat="1" customHeight="1" spans="8:48">
      <c r="H586" s="14"/>
      <c r="AV586" s="54"/>
    </row>
    <row r="587" s="4" customFormat="1" customHeight="1" spans="8:48">
      <c r="H587" s="14"/>
      <c r="AV587" s="54"/>
    </row>
    <row r="588" s="4" customFormat="1" customHeight="1" spans="8:48">
      <c r="H588" s="14"/>
      <c r="AV588" s="54"/>
    </row>
    <row r="589" s="4" customFormat="1" customHeight="1" spans="8:48">
      <c r="H589" s="14"/>
      <c r="AV589" s="54"/>
    </row>
    <row r="590" s="4" customFormat="1" customHeight="1" spans="8:48">
      <c r="H590" s="14"/>
      <c r="AV590" s="54"/>
    </row>
    <row r="591" s="4" customFormat="1" customHeight="1" spans="8:48">
      <c r="H591" s="14"/>
      <c r="AV591" s="54"/>
    </row>
    <row r="592" s="4" customFormat="1" customHeight="1" spans="8:48">
      <c r="H592" s="14"/>
      <c r="AV592" s="54"/>
    </row>
    <row r="593" s="4" customFormat="1" customHeight="1" spans="8:48">
      <c r="H593" s="14"/>
      <c r="AV593" s="54"/>
    </row>
    <row r="594" s="4" customFormat="1" customHeight="1" spans="8:48">
      <c r="H594" s="14"/>
      <c r="AV594" s="54"/>
    </row>
    <row r="595" s="4" customFormat="1" customHeight="1" spans="8:48">
      <c r="H595" s="14"/>
      <c r="AV595" s="54"/>
    </row>
    <row r="596" s="4" customFormat="1" customHeight="1" spans="8:48">
      <c r="H596" s="14"/>
      <c r="AV596" s="54"/>
    </row>
    <row r="597" s="4" customFormat="1" customHeight="1" spans="8:48">
      <c r="H597" s="14"/>
      <c r="AV597" s="54"/>
    </row>
    <row r="598" s="4" customFormat="1" customHeight="1" spans="8:48">
      <c r="H598" s="14"/>
      <c r="AV598" s="54"/>
    </row>
    <row r="599" s="4" customFormat="1" customHeight="1" spans="8:48">
      <c r="H599" s="14"/>
      <c r="AV599" s="54"/>
    </row>
    <row r="600" s="4" customFormat="1" customHeight="1" spans="8:48">
      <c r="H600" s="14"/>
      <c r="AV600" s="54"/>
    </row>
    <row r="601" s="4" customFormat="1" customHeight="1" spans="8:48">
      <c r="H601" s="14"/>
      <c r="AV601" s="54"/>
    </row>
    <row r="602" s="4" customFormat="1" customHeight="1" spans="8:48">
      <c r="H602" s="14"/>
      <c r="AV602" s="54"/>
    </row>
    <row r="603" s="4" customFormat="1" customHeight="1" spans="8:48">
      <c r="H603" s="14"/>
      <c r="AV603" s="54"/>
    </row>
    <row r="604" s="4" customFormat="1" customHeight="1" spans="8:48">
      <c r="H604" s="14"/>
      <c r="AV604" s="54"/>
    </row>
    <row r="605" s="4" customFormat="1" customHeight="1" spans="8:48">
      <c r="H605" s="14"/>
      <c r="AV605" s="54"/>
    </row>
    <row r="606" s="4" customFormat="1" customHeight="1" spans="8:48">
      <c r="H606" s="14"/>
      <c r="AV606" s="54"/>
    </row>
    <row r="607" s="4" customFormat="1" customHeight="1" spans="8:48">
      <c r="H607" s="14"/>
      <c r="AV607" s="54"/>
    </row>
    <row r="608" s="4" customFormat="1" customHeight="1" spans="8:48">
      <c r="H608" s="14"/>
      <c r="AV608" s="54"/>
    </row>
    <row r="609" s="4" customFormat="1" customHeight="1" spans="8:48">
      <c r="H609" s="14"/>
      <c r="AV609" s="54"/>
    </row>
    <row r="610" s="4" customFormat="1" customHeight="1" spans="8:48">
      <c r="H610" s="14"/>
      <c r="AV610" s="54"/>
    </row>
    <row r="611" s="4" customFormat="1" customHeight="1" spans="8:48">
      <c r="H611" s="14"/>
      <c r="AV611" s="54"/>
    </row>
    <row r="612" s="4" customFormat="1" customHeight="1" spans="8:48">
      <c r="H612" s="14"/>
      <c r="AV612" s="54"/>
    </row>
    <row r="613" s="4" customFormat="1" customHeight="1" spans="8:48">
      <c r="H613" s="14"/>
      <c r="AV613" s="54"/>
    </row>
    <row r="614" s="4" customFormat="1" customHeight="1" spans="8:48">
      <c r="H614" s="14"/>
      <c r="AV614" s="54"/>
    </row>
    <row r="615" s="4" customFormat="1" customHeight="1" spans="8:48">
      <c r="H615" s="14"/>
      <c r="AV615" s="54"/>
    </row>
    <row r="616" s="4" customFormat="1" customHeight="1" spans="8:48">
      <c r="H616" s="14"/>
      <c r="AV616" s="54"/>
    </row>
    <row r="617" s="4" customFormat="1" customHeight="1" spans="8:48">
      <c r="H617" s="14"/>
      <c r="AV617" s="54"/>
    </row>
    <row r="618" s="4" customFormat="1" customHeight="1" spans="8:48">
      <c r="H618" s="14"/>
      <c r="AV618" s="54"/>
    </row>
    <row r="619" s="4" customFormat="1" customHeight="1" spans="8:48">
      <c r="H619" s="14"/>
      <c r="AV619" s="54"/>
    </row>
    <row r="620" s="4" customFormat="1" customHeight="1" spans="8:48">
      <c r="H620" s="14"/>
      <c r="AV620" s="54"/>
    </row>
    <row r="621" s="4" customFormat="1" customHeight="1" spans="8:48">
      <c r="H621" s="14"/>
      <c r="AV621" s="54"/>
    </row>
    <row r="622" s="4" customFormat="1" customHeight="1" spans="8:48">
      <c r="H622" s="14"/>
      <c r="AV622" s="54"/>
    </row>
    <row r="623" s="4" customFormat="1" customHeight="1" spans="8:48">
      <c r="H623" s="14"/>
      <c r="AV623" s="54"/>
    </row>
    <row r="624" s="4" customFormat="1" customHeight="1" spans="8:48">
      <c r="H624" s="14"/>
      <c r="AV624" s="54"/>
    </row>
    <row r="625" s="4" customFormat="1" customHeight="1" spans="8:48">
      <c r="H625" s="14"/>
      <c r="AV625" s="54"/>
    </row>
    <row r="626" s="4" customFormat="1" customHeight="1" spans="8:48">
      <c r="H626" s="14"/>
      <c r="AV626" s="54"/>
    </row>
    <row r="627" s="4" customFormat="1" customHeight="1" spans="8:48">
      <c r="H627" s="14"/>
      <c r="AV627" s="54"/>
    </row>
    <row r="628" s="4" customFormat="1" customHeight="1" spans="8:48">
      <c r="H628" s="14"/>
      <c r="AV628" s="54"/>
    </row>
    <row r="629" s="4" customFormat="1" customHeight="1" spans="8:48">
      <c r="H629" s="14"/>
      <c r="AV629" s="54"/>
    </row>
    <row r="630" s="4" customFormat="1" customHeight="1" spans="8:48">
      <c r="H630" s="14"/>
      <c r="AV630" s="54"/>
    </row>
    <row r="631" s="4" customFormat="1" customHeight="1" spans="8:48">
      <c r="H631" s="14"/>
      <c r="AV631" s="54"/>
    </row>
    <row r="632" s="4" customFormat="1" customHeight="1" spans="8:48">
      <c r="H632" s="14"/>
      <c r="AV632" s="54"/>
    </row>
    <row r="633" s="4" customFormat="1" customHeight="1" spans="8:48">
      <c r="H633" s="14"/>
      <c r="AV633" s="54"/>
    </row>
    <row r="634" s="4" customFormat="1" customHeight="1" spans="8:48">
      <c r="H634" s="14"/>
      <c r="AV634" s="54"/>
    </row>
    <row r="635" s="4" customFormat="1" customHeight="1" spans="8:48">
      <c r="H635" s="14"/>
      <c r="AV635" s="54"/>
    </row>
    <row r="636" s="4" customFormat="1" customHeight="1" spans="8:48">
      <c r="H636" s="14"/>
      <c r="AV636" s="54"/>
    </row>
    <row r="637" s="4" customFormat="1" customHeight="1" spans="8:48">
      <c r="H637" s="14"/>
      <c r="AV637" s="54"/>
    </row>
    <row r="638" s="4" customFormat="1" customHeight="1" spans="8:48">
      <c r="H638" s="14"/>
      <c r="AV638" s="54"/>
    </row>
    <row r="639" s="4" customFormat="1" customHeight="1" spans="8:48">
      <c r="H639" s="14"/>
      <c r="AV639" s="54"/>
    </row>
    <row r="640" s="4" customFormat="1" customHeight="1" spans="8:48">
      <c r="H640" s="14"/>
      <c r="AV640" s="54"/>
    </row>
    <row r="641" s="4" customFormat="1" customHeight="1" spans="8:48">
      <c r="H641" s="14"/>
      <c r="AV641" s="54"/>
    </row>
    <row r="642" s="4" customFormat="1" customHeight="1" spans="8:48">
      <c r="H642" s="14"/>
      <c r="AV642" s="54"/>
    </row>
    <row r="643" s="4" customFormat="1" customHeight="1" spans="8:48">
      <c r="H643" s="14"/>
      <c r="AV643" s="54"/>
    </row>
    <row r="644" s="4" customFormat="1" customHeight="1" spans="8:48">
      <c r="H644" s="14"/>
      <c r="AV644" s="54"/>
    </row>
    <row r="645" s="4" customFormat="1" customHeight="1" spans="8:48">
      <c r="H645" s="14"/>
      <c r="AV645" s="54"/>
    </row>
    <row r="646" s="4" customFormat="1" customHeight="1" spans="8:48">
      <c r="H646" s="14"/>
      <c r="AV646" s="54"/>
    </row>
    <row r="647" s="4" customFormat="1" customHeight="1" spans="8:48">
      <c r="H647" s="14"/>
      <c r="AV647" s="54"/>
    </row>
    <row r="648" s="4" customFormat="1" customHeight="1" spans="8:48">
      <c r="H648" s="14"/>
      <c r="AV648" s="54"/>
    </row>
    <row r="649" s="4" customFormat="1" customHeight="1" spans="8:48">
      <c r="H649" s="14"/>
      <c r="AV649" s="54"/>
    </row>
    <row r="650" s="4" customFormat="1" customHeight="1" spans="8:48">
      <c r="H650" s="14"/>
      <c r="AV650" s="54"/>
    </row>
    <row r="651" s="4" customFormat="1" customHeight="1" spans="8:48">
      <c r="H651" s="14"/>
      <c r="AV651" s="54"/>
    </row>
    <row r="652" s="4" customFormat="1" customHeight="1" spans="8:48">
      <c r="H652" s="14"/>
      <c r="AV652" s="54"/>
    </row>
    <row r="653" s="4" customFormat="1" customHeight="1" spans="8:48">
      <c r="H653" s="14"/>
      <c r="AV653" s="54"/>
    </row>
    <row r="654" s="4" customFormat="1" customHeight="1" spans="8:48">
      <c r="H654" s="14"/>
      <c r="AV654" s="54"/>
    </row>
    <row r="655" s="4" customFormat="1" customHeight="1" spans="8:48">
      <c r="H655" s="14"/>
      <c r="AV655" s="54"/>
    </row>
    <row r="656" s="4" customFormat="1" customHeight="1" spans="8:48">
      <c r="H656" s="14"/>
      <c r="AV656" s="54"/>
    </row>
    <row r="657" s="4" customFormat="1" customHeight="1" spans="8:48">
      <c r="H657" s="14"/>
      <c r="AV657" s="54"/>
    </row>
    <row r="658" s="4" customFormat="1" customHeight="1" spans="8:48">
      <c r="H658" s="14"/>
      <c r="AV658" s="54"/>
    </row>
    <row r="659" s="4" customFormat="1" customHeight="1" spans="8:48">
      <c r="H659" s="14"/>
      <c r="AV659" s="54"/>
    </row>
    <row r="660" s="4" customFormat="1" customHeight="1" spans="8:48">
      <c r="H660" s="14"/>
      <c r="AV660" s="54"/>
    </row>
    <row r="661" s="4" customFormat="1" customHeight="1" spans="8:48">
      <c r="H661" s="14"/>
      <c r="AV661" s="54"/>
    </row>
    <row r="662" s="4" customFormat="1" customHeight="1" spans="8:48">
      <c r="H662" s="14"/>
      <c r="AV662" s="54"/>
    </row>
    <row r="663" s="4" customFormat="1" customHeight="1" spans="8:48">
      <c r="H663" s="14"/>
      <c r="AV663" s="54"/>
    </row>
    <row r="664" s="4" customFormat="1" customHeight="1" spans="8:48">
      <c r="H664" s="14"/>
      <c r="AV664" s="54"/>
    </row>
    <row r="665" s="4" customFormat="1" customHeight="1" spans="8:48">
      <c r="H665" s="14"/>
      <c r="AV665" s="54"/>
    </row>
    <row r="666" s="4" customFormat="1" customHeight="1" spans="8:48">
      <c r="H666" s="14"/>
      <c r="AV666" s="54"/>
    </row>
    <row r="667" s="4" customFormat="1" customHeight="1" spans="8:48">
      <c r="H667" s="14"/>
      <c r="AV667" s="54"/>
    </row>
    <row r="668" s="4" customFormat="1" customHeight="1" spans="8:48">
      <c r="H668" s="14"/>
      <c r="AV668" s="54"/>
    </row>
    <row r="669" s="4" customFormat="1" customHeight="1" spans="8:48">
      <c r="H669" s="14"/>
      <c r="AV669" s="54"/>
    </row>
    <row r="670" s="4" customFormat="1" customHeight="1" spans="8:48">
      <c r="H670" s="14"/>
      <c r="AV670" s="54"/>
    </row>
    <row r="671" s="4" customFormat="1" customHeight="1" spans="8:48">
      <c r="H671" s="14"/>
      <c r="AV671" s="54"/>
    </row>
    <row r="672" s="4" customFormat="1" customHeight="1" spans="8:48">
      <c r="H672" s="14"/>
      <c r="AV672" s="54"/>
    </row>
    <row r="673" s="4" customFormat="1" customHeight="1" spans="8:48">
      <c r="H673" s="14"/>
      <c r="AV673" s="54"/>
    </row>
    <row r="674" s="4" customFormat="1" customHeight="1" spans="8:48">
      <c r="H674" s="14"/>
      <c r="AV674" s="54"/>
    </row>
    <row r="675" s="4" customFormat="1" customHeight="1" spans="8:48">
      <c r="H675" s="14"/>
      <c r="AV675" s="54"/>
    </row>
    <row r="676" s="4" customFormat="1" customHeight="1" spans="8:48">
      <c r="H676" s="14"/>
      <c r="AV676" s="54"/>
    </row>
    <row r="677" s="4" customFormat="1" customHeight="1" spans="8:48">
      <c r="H677" s="14"/>
      <c r="AV677" s="54"/>
    </row>
    <row r="678" s="4" customFormat="1" customHeight="1" spans="8:48">
      <c r="H678" s="14"/>
      <c r="AV678" s="54"/>
    </row>
    <row r="679" s="4" customFormat="1" customHeight="1" spans="8:48">
      <c r="H679" s="14"/>
      <c r="AV679" s="54"/>
    </row>
    <row r="680" s="4" customFormat="1" customHeight="1" spans="8:48">
      <c r="H680" s="14"/>
      <c r="AV680" s="54"/>
    </row>
    <row r="681" s="4" customFormat="1" customHeight="1" spans="8:48">
      <c r="H681" s="14"/>
      <c r="AV681" s="54"/>
    </row>
    <row r="682" s="4" customFormat="1" customHeight="1" spans="8:48">
      <c r="H682" s="14"/>
      <c r="AV682" s="54"/>
    </row>
    <row r="683" s="4" customFormat="1" customHeight="1" spans="8:48">
      <c r="H683" s="14"/>
      <c r="AV683" s="54"/>
    </row>
    <row r="684" s="4" customFormat="1" customHeight="1" spans="8:48">
      <c r="H684" s="14"/>
      <c r="AV684" s="54"/>
    </row>
    <row r="685" s="4" customFormat="1" customHeight="1" spans="8:48">
      <c r="H685" s="14"/>
      <c r="AV685" s="54"/>
    </row>
    <row r="686" s="4" customFormat="1" customHeight="1" spans="8:48">
      <c r="H686" s="14"/>
      <c r="AV686" s="54"/>
    </row>
    <row r="687" s="4" customFormat="1" customHeight="1" spans="8:48">
      <c r="H687" s="14"/>
      <c r="AV687" s="54"/>
    </row>
    <row r="688" s="4" customFormat="1" customHeight="1" spans="8:48">
      <c r="H688" s="14"/>
      <c r="AV688" s="54"/>
    </row>
    <row r="689" s="4" customFormat="1" customHeight="1" spans="8:48">
      <c r="H689" s="14"/>
      <c r="AV689" s="54"/>
    </row>
    <row r="690" s="4" customFormat="1" customHeight="1" spans="8:48">
      <c r="H690" s="14"/>
      <c r="AV690" s="54"/>
    </row>
    <row r="691" s="4" customFormat="1" customHeight="1" spans="8:48">
      <c r="H691" s="14"/>
      <c r="AV691" s="54"/>
    </row>
    <row r="692" s="4" customFormat="1" customHeight="1" spans="8:48">
      <c r="H692" s="14"/>
      <c r="AV692" s="54"/>
    </row>
    <row r="693" s="4" customFormat="1" customHeight="1" spans="8:48">
      <c r="H693" s="14"/>
      <c r="AV693" s="54"/>
    </row>
    <row r="694" s="4" customFormat="1" customHeight="1" spans="8:48">
      <c r="H694" s="14"/>
      <c r="AV694" s="54"/>
    </row>
    <row r="695" s="4" customFormat="1" customHeight="1" spans="8:48">
      <c r="H695" s="14"/>
      <c r="AV695" s="54"/>
    </row>
    <row r="696" s="4" customFormat="1" customHeight="1" spans="8:48">
      <c r="H696" s="14"/>
      <c r="AV696" s="54"/>
    </row>
    <row r="697" s="4" customFormat="1" customHeight="1" spans="8:48">
      <c r="H697" s="14"/>
      <c r="AV697" s="54"/>
    </row>
    <row r="698" s="4" customFormat="1" customHeight="1" spans="8:48">
      <c r="H698" s="14"/>
      <c r="AV698" s="54"/>
    </row>
    <row r="699" s="4" customFormat="1" customHeight="1" spans="8:48">
      <c r="H699" s="14"/>
      <c r="AV699" s="54"/>
    </row>
    <row r="700" s="4" customFormat="1" customHeight="1" spans="8:48">
      <c r="H700" s="14"/>
      <c r="AV700" s="54"/>
    </row>
    <row r="701" s="4" customFormat="1" customHeight="1" spans="8:48">
      <c r="H701" s="14"/>
      <c r="AV701" s="54"/>
    </row>
    <row r="702" s="4" customFormat="1" customHeight="1" spans="8:48">
      <c r="H702" s="14"/>
      <c r="AV702" s="54"/>
    </row>
    <row r="703" s="4" customFormat="1" customHeight="1" spans="8:48">
      <c r="H703" s="14"/>
      <c r="AV703" s="54"/>
    </row>
    <row r="704" s="4" customFormat="1" customHeight="1" spans="8:48">
      <c r="H704" s="14"/>
      <c r="AV704" s="54"/>
    </row>
    <row r="705" s="4" customFormat="1" customHeight="1" spans="8:48">
      <c r="H705" s="14"/>
      <c r="AV705" s="54"/>
    </row>
    <row r="706" s="4" customFormat="1" customHeight="1" spans="8:48">
      <c r="H706" s="14"/>
      <c r="AV706" s="54"/>
    </row>
    <row r="707" s="4" customFormat="1" customHeight="1" spans="8:48">
      <c r="H707" s="14"/>
      <c r="AV707" s="54"/>
    </row>
    <row r="708" s="4" customFormat="1" customHeight="1" spans="8:48">
      <c r="H708" s="14"/>
      <c r="AV708" s="54"/>
    </row>
    <row r="709" s="4" customFormat="1" customHeight="1" spans="8:48">
      <c r="H709" s="14"/>
      <c r="AV709" s="54"/>
    </row>
    <row r="710" s="4" customFormat="1" customHeight="1" spans="8:48">
      <c r="H710" s="14"/>
      <c r="AV710" s="54"/>
    </row>
    <row r="711" s="4" customFormat="1" customHeight="1" spans="8:48">
      <c r="H711" s="14"/>
      <c r="AV711" s="54"/>
    </row>
    <row r="712" s="4" customFormat="1" customHeight="1" spans="8:48">
      <c r="H712" s="14"/>
      <c r="AV712" s="54"/>
    </row>
    <row r="713" s="4" customFormat="1" customHeight="1" spans="8:48">
      <c r="H713" s="14"/>
      <c r="AV713" s="54"/>
    </row>
    <row r="714" s="4" customFormat="1" customHeight="1" spans="8:48">
      <c r="H714" s="14"/>
      <c r="AV714" s="54"/>
    </row>
    <row r="715" s="4" customFormat="1" customHeight="1" spans="8:48">
      <c r="H715" s="14"/>
      <c r="AV715" s="54"/>
    </row>
    <row r="716" s="4" customFormat="1" customHeight="1" spans="8:48">
      <c r="H716" s="14"/>
      <c r="AV716" s="54"/>
    </row>
    <row r="717" s="4" customFormat="1" customHeight="1" spans="8:48">
      <c r="H717" s="14"/>
      <c r="AV717" s="54"/>
    </row>
    <row r="718" s="4" customFormat="1" customHeight="1" spans="8:48">
      <c r="H718" s="14"/>
      <c r="AV718" s="54"/>
    </row>
    <row r="719" s="4" customFormat="1" customHeight="1" spans="8:48">
      <c r="H719" s="14"/>
      <c r="AV719" s="54"/>
    </row>
    <row r="720" s="4" customFormat="1" customHeight="1" spans="8:48">
      <c r="H720" s="14"/>
      <c r="AV720" s="54"/>
    </row>
    <row r="721" s="4" customFormat="1" customHeight="1" spans="8:48">
      <c r="H721" s="14"/>
      <c r="AV721" s="54"/>
    </row>
    <row r="722" s="4" customFormat="1" customHeight="1" spans="8:48">
      <c r="H722" s="14"/>
      <c r="AV722" s="54"/>
    </row>
    <row r="723" s="4" customFormat="1" customHeight="1" spans="8:48">
      <c r="H723" s="14"/>
      <c r="AV723" s="54"/>
    </row>
    <row r="724" s="4" customFormat="1" customHeight="1" spans="8:48">
      <c r="H724" s="14"/>
      <c r="AV724" s="54"/>
    </row>
    <row r="725" s="4" customFormat="1" customHeight="1" spans="8:48">
      <c r="H725" s="14"/>
      <c r="AV725" s="54"/>
    </row>
    <row r="726" s="4" customFormat="1" customHeight="1" spans="8:48">
      <c r="H726" s="14"/>
      <c r="AV726" s="54"/>
    </row>
    <row r="727" s="4" customFormat="1" customHeight="1" spans="8:48">
      <c r="H727" s="14"/>
      <c r="AV727" s="54"/>
    </row>
    <row r="728" s="4" customFormat="1" customHeight="1" spans="8:48">
      <c r="H728" s="14"/>
      <c r="AV728" s="54"/>
    </row>
    <row r="729" s="4" customFormat="1" customHeight="1" spans="8:48">
      <c r="H729" s="14"/>
      <c r="AV729" s="54"/>
    </row>
    <row r="730" s="4" customFormat="1" customHeight="1" spans="8:48">
      <c r="H730" s="14"/>
      <c r="AV730" s="54"/>
    </row>
    <row r="731" s="4" customFormat="1" customHeight="1" spans="8:48">
      <c r="H731" s="14"/>
      <c r="AV731" s="54"/>
    </row>
    <row r="732" s="4" customFormat="1" customHeight="1" spans="8:48">
      <c r="H732" s="14"/>
      <c r="AV732" s="54"/>
    </row>
    <row r="733" s="4" customFormat="1" customHeight="1" spans="8:48">
      <c r="H733" s="14"/>
      <c r="AV733" s="54"/>
    </row>
    <row r="734" s="4" customFormat="1" customHeight="1" spans="8:48">
      <c r="H734" s="14"/>
      <c r="AV734" s="54"/>
    </row>
    <row r="735" s="4" customFormat="1" customHeight="1" spans="8:48">
      <c r="H735" s="14"/>
      <c r="AV735" s="54"/>
    </row>
    <row r="736" s="4" customFormat="1" customHeight="1" spans="8:48">
      <c r="H736" s="14"/>
      <c r="AV736" s="54"/>
    </row>
    <row r="737" s="4" customFormat="1" customHeight="1" spans="8:48">
      <c r="H737" s="14"/>
      <c r="AV737" s="54"/>
    </row>
    <row r="738" s="4" customFormat="1" customHeight="1" spans="8:48">
      <c r="H738" s="14"/>
      <c r="AV738" s="54"/>
    </row>
    <row r="739" s="4" customFormat="1" customHeight="1" spans="8:48">
      <c r="H739" s="14"/>
      <c r="AV739" s="54"/>
    </row>
    <row r="740" s="4" customFormat="1" customHeight="1" spans="8:48">
      <c r="H740" s="14"/>
      <c r="AV740" s="54"/>
    </row>
    <row r="741" s="4" customFormat="1" customHeight="1" spans="8:48">
      <c r="H741" s="14"/>
      <c r="AV741" s="54"/>
    </row>
    <row r="742" s="4" customFormat="1" customHeight="1" spans="8:48">
      <c r="H742" s="14"/>
      <c r="AV742" s="54"/>
    </row>
    <row r="743" s="4" customFormat="1" customHeight="1" spans="8:48">
      <c r="H743" s="14"/>
      <c r="AV743" s="54"/>
    </row>
    <row r="744" s="4" customFormat="1" customHeight="1" spans="8:48">
      <c r="H744" s="14"/>
      <c r="AV744" s="54"/>
    </row>
    <row r="745" s="4" customFormat="1" customHeight="1" spans="8:48">
      <c r="H745" s="14"/>
      <c r="AV745" s="54"/>
    </row>
    <row r="746" s="4" customFormat="1" customHeight="1" spans="8:48">
      <c r="H746" s="14"/>
      <c r="AV746" s="54"/>
    </row>
    <row r="747" s="4" customFormat="1" customHeight="1" spans="8:48">
      <c r="H747" s="14"/>
      <c r="AV747" s="54"/>
    </row>
    <row r="748" s="4" customFormat="1" customHeight="1" spans="8:48">
      <c r="H748" s="14"/>
      <c r="AV748" s="54"/>
    </row>
    <row r="749" s="4" customFormat="1" customHeight="1" spans="8:48">
      <c r="H749" s="14"/>
      <c r="AV749" s="54"/>
    </row>
    <row r="750" s="4" customFormat="1" customHeight="1" spans="8:48">
      <c r="H750" s="14"/>
      <c r="AV750" s="54"/>
    </row>
    <row r="751" s="4" customFormat="1" customHeight="1" spans="8:48">
      <c r="H751" s="14"/>
      <c r="AV751" s="54"/>
    </row>
    <row r="752" s="4" customFormat="1" customHeight="1" spans="8:48">
      <c r="H752" s="14"/>
      <c r="AV752" s="54"/>
    </row>
    <row r="753" s="4" customFormat="1" customHeight="1" spans="8:48">
      <c r="H753" s="14"/>
      <c r="AV753" s="54"/>
    </row>
    <row r="754" s="4" customFormat="1" customHeight="1" spans="8:48">
      <c r="H754" s="14"/>
      <c r="AV754" s="54"/>
    </row>
    <row r="755" s="4" customFormat="1" customHeight="1" spans="8:48">
      <c r="H755" s="14"/>
      <c r="AV755" s="54"/>
    </row>
    <row r="756" s="4" customFormat="1" customHeight="1" spans="8:48">
      <c r="H756" s="14"/>
      <c r="AV756" s="54"/>
    </row>
    <row r="757" s="4" customFormat="1" customHeight="1" spans="8:48">
      <c r="H757" s="14"/>
      <c r="AV757" s="54"/>
    </row>
    <row r="758" s="4" customFormat="1" customHeight="1" spans="8:48">
      <c r="H758" s="14"/>
      <c r="AV758" s="54"/>
    </row>
    <row r="759" s="4" customFormat="1" customHeight="1" spans="8:48">
      <c r="H759" s="14"/>
      <c r="AV759" s="54"/>
    </row>
    <row r="760" s="4" customFormat="1" customHeight="1" spans="8:48">
      <c r="H760" s="14"/>
      <c r="AV760" s="54"/>
    </row>
    <row r="761" s="4" customFormat="1" customHeight="1" spans="8:48">
      <c r="H761" s="14"/>
      <c r="AV761" s="54"/>
    </row>
    <row r="762" s="4" customFormat="1" customHeight="1" spans="8:48">
      <c r="H762" s="14"/>
      <c r="AV762" s="54"/>
    </row>
    <row r="763" s="4" customFormat="1" customHeight="1" spans="8:48">
      <c r="H763" s="14"/>
      <c r="AV763" s="54"/>
    </row>
    <row r="764" s="4" customFormat="1" customHeight="1" spans="8:48">
      <c r="H764" s="14"/>
      <c r="AV764" s="54"/>
    </row>
    <row r="765" s="4" customFormat="1" customHeight="1" spans="8:48">
      <c r="H765" s="14"/>
      <c r="AV765" s="54"/>
    </row>
    <row r="766" s="4" customFormat="1" customHeight="1" spans="8:48">
      <c r="H766" s="14"/>
      <c r="AV766" s="54"/>
    </row>
    <row r="767" s="4" customFormat="1" customHeight="1" spans="8:48">
      <c r="H767" s="14"/>
      <c r="AV767" s="54"/>
    </row>
    <row r="768" s="4" customFormat="1" customHeight="1" spans="8:48">
      <c r="H768" s="14"/>
      <c r="AV768" s="54"/>
    </row>
    <row r="769" s="4" customFormat="1" customHeight="1" spans="8:48">
      <c r="H769" s="14"/>
      <c r="AV769" s="54"/>
    </row>
    <row r="770" s="4" customFormat="1" customHeight="1" spans="8:48">
      <c r="H770" s="14"/>
      <c r="AV770" s="54"/>
    </row>
    <row r="771" s="4" customFormat="1" customHeight="1" spans="8:48">
      <c r="H771" s="14"/>
      <c r="AV771" s="54"/>
    </row>
    <row r="772" s="4" customFormat="1" customHeight="1" spans="8:48">
      <c r="H772" s="14"/>
      <c r="AV772" s="54"/>
    </row>
    <row r="773" s="4" customFormat="1" customHeight="1" spans="8:48">
      <c r="H773" s="14"/>
      <c r="AV773" s="54"/>
    </row>
    <row r="774" s="4" customFormat="1" customHeight="1" spans="8:48">
      <c r="H774" s="14"/>
      <c r="AV774" s="54"/>
    </row>
    <row r="775" s="4" customFormat="1" customHeight="1" spans="8:48">
      <c r="H775" s="14"/>
      <c r="AV775" s="54"/>
    </row>
    <row r="776" s="4" customFormat="1" customHeight="1" spans="8:48">
      <c r="H776" s="14"/>
      <c r="AV776" s="54"/>
    </row>
    <row r="777" s="4" customFormat="1" customHeight="1" spans="8:48">
      <c r="H777" s="14"/>
      <c r="AV777" s="54"/>
    </row>
    <row r="778" s="4" customFormat="1" customHeight="1" spans="8:48">
      <c r="H778" s="14"/>
      <c r="AV778" s="54"/>
    </row>
    <row r="779" s="4" customFormat="1" customHeight="1" spans="8:48">
      <c r="H779" s="14"/>
      <c r="AV779" s="54"/>
    </row>
    <row r="780" s="4" customFormat="1" customHeight="1" spans="8:48">
      <c r="H780" s="14"/>
      <c r="AV780" s="54"/>
    </row>
    <row r="781" s="4" customFormat="1" customHeight="1" spans="8:48">
      <c r="H781" s="14"/>
      <c r="AV781" s="54"/>
    </row>
    <row r="782" s="4" customFormat="1" customHeight="1" spans="8:48">
      <c r="H782" s="14"/>
      <c r="AV782" s="54"/>
    </row>
    <row r="783" s="4" customFormat="1" customHeight="1" spans="8:48">
      <c r="H783" s="14"/>
      <c r="AV783" s="54"/>
    </row>
    <row r="784" s="4" customFormat="1" customHeight="1" spans="8:48">
      <c r="H784" s="14"/>
      <c r="AV784" s="54"/>
    </row>
    <row r="785" s="4" customFormat="1" customHeight="1" spans="8:48">
      <c r="H785" s="14"/>
      <c r="AV785" s="54"/>
    </row>
    <row r="786" s="4" customFormat="1" customHeight="1" spans="8:48">
      <c r="H786" s="14"/>
      <c r="AV786" s="54"/>
    </row>
    <row r="787" s="4" customFormat="1" customHeight="1" spans="8:48">
      <c r="H787" s="14"/>
      <c r="AV787" s="54"/>
    </row>
    <row r="788" s="4" customFormat="1" customHeight="1" spans="8:48">
      <c r="H788" s="14"/>
      <c r="AV788" s="54"/>
    </row>
    <row r="789" s="4" customFormat="1" customHeight="1" spans="8:48">
      <c r="H789" s="14"/>
      <c r="AV789" s="54"/>
    </row>
    <row r="790" s="4" customFormat="1" customHeight="1" spans="8:48">
      <c r="H790" s="14"/>
      <c r="AV790" s="54"/>
    </row>
    <row r="791" s="4" customFormat="1" customHeight="1" spans="8:48">
      <c r="H791" s="14"/>
      <c r="AV791" s="54"/>
    </row>
    <row r="792" s="4" customFormat="1" customHeight="1" spans="8:48">
      <c r="H792" s="14"/>
      <c r="AV792" s="54"/>
    </row>
    <row r="793" s="4" customFormat="1" customHeight="1" spans="8:48">
      <c r="H793" s="14"/>
      <c r="AV793" s="54"/>
    </row>
    <row r="794" s="4" customFormat="1" customHeight="1" spans="8:48">
      <c r="H794" s="14"/>
      <c r="AV794" s="54"/>
    </row>
    <row r="795" s="4" customFormat="1" customHeight="1" spans="8:48">
      <c r="H795" s="14"/>
      <c r="AV795" s="54"/>
    </row>
    <row r="796" s="4" customFormat="1" customHeight="1" spans="8:48">
      <c r="H796" s="14"/>
      <c r="AV796" s="54"/>
    </row>
    <row r="797" s="4" customFormat="1" customHeight="1" spans="8:48">
      <c r="H797" s="14"/>
      <c r="AV797" s="54"/>
    </row>
    <row r="798" s="4" customFormat="1" customHeight="1" spans="8:48">
      <c r="H798" s="14"/>
      <c r="AV798" s="54"/>
    </row>
    <row r="799" s="4" customFormat="1" customHeight="1" spans="8:48">
      <c r="H799" s="14"/>
      <c r="AV799" s="54"/>
    </row>
    <row r="800" s="4" customFormat="1" customHeight="1" spans="8:48">
      <c r="H800" s="14"/>
      <c r="AV800" s="54"/>
    </row>
    <row r="801" s="4" customFormat="1" customHeight="1" spans="8:48">
      <c r="H801" s="14"/>
      <c r="AV801" s="54"/>
    </row>
    <row r="802" s="4" customFormat="1" customHeight="1" spans="8:48">
      <c r="H802" s="14"/>
      <c r="AV802" s="54"/>
    </row>
    <row r="803" s="4" customFormat="1" customHeight="1" spans="8:48">
      <c r="H803" s="14"/>
      <c r="AV803" s="54"/>
    </row>
    <row r="804" s="4" customFormat="1" customHeight="1" spans="8:48">
      <c r="H804" s="14"/>
      <c r="AV804" s="54"/>
    </row>
    <row r="805" s="4" customFormat="1" customHeight="1" spans="8:48">
      <c r="H805" s="14"/>
      <c r="AV805" s="54"/>
    </row>
    <row r="806" s="4" customFormat="1" customHeight="1" spans="8:48">
      <c r="H806" s="14"/>
      <c r="AV806" s="54"/>
    </row>
    <row r="807" s="4" customFormat="1" customHeight="1" spans="8:48">
      <c r="H807" s="14"/>
      <c r="AV807" s="54"/>
    </row>
    <row r="808" s="4" customFormat="1" customHeight="1" spans="8:48">
      <c r="H808" s="14"/>
      <c r="AV808" s="54"/>
    </row>
    <row r="809" s="4" customFormat="1" customHeight="1" spans="8:48">
      <c r="H809" s="14"/>
      <c r="AV809" s="54"/>
    </row>
    <row r="810" s="4" customFormat="1" customHeight="1" spans="8:48">
      <c r="H810" s="14"/>
      <c r="AV810" s="54"/>
    </row>
    <row r="811" s="4" customFormat="1" customHeight="1" spans="8:48">
      <c r="H811" s="14"/>
      <c r="AV811" s="54"/>
    </row>
    <row r="812" s="4" customFormat="1" customHeight="1" spans="8:48">
      <c r="H812" s="14"/>
      <c r="AV812" s="54"/>
    </row>
    <row r="813" s="4" customFormat="1" customHeight="1" spans="8:48">
      <c r="H813" s="14"/>
      <c r="AV813" s="54"/>
    </row>
    <row r="814" s="4" customFormat="1" customHeight="1" spans="8:48">
      <c r="H814" s="14"/>
      <c r="AV814" s="54"/>
    </row>
    <row r="815" s="4" customFormat="1" customHeight="1" spans="8:48">
      <c r="H815" s="14"/>
      <c r="AV815" s="54"/>
    </row>
    <row r="816" s="4" customFormat="1" customHeight="1" spans="8:48">
      <c r="H816" s="14"/>
      <c r="AV816" s="54"/>
    </row>
    <row r="817" s="4" customFormat="1" customHeight="1" spans="8:48">
      <c r="H817" s="14"/>
      <c r="AV817" s="54"/>
    </row>
    <row r="818" s="4" customFormat="1" customHeight="1" spans="8:48">
      <c r="H818" s="14"/>
      <c r="AV818" s="54"/>
    </row>
    <row r="819" s="4" customFormat="1" customHeight="1" spans="8:48">
      <c r="H819" s="14"/>
      <c r="AV819" s="54"/>
    </row>
    <row r="820" s="4" customFormat="1" customHeight="1" spans="8:48">
      <c r="H820" s="14"/>
      <c r="AV820" s="54"/>
    </row>
    <row r="821" s="4" customFormat="1" customHeight="1" spans="8:48">
      <c r="H821" s="14"/>
      <c r="AV821" s="54"/>
    </row>
    <row r="822" s="4" customFormat="1" customHeight="1" spans="8:48">
      <c r="H822" s="14"/>
      <c r="AV822" s="54"/>
    </row>
    <row r="823" s="4" customFormat="1" customHeight="1" spans="8:48">
      <c r="H823" s="14"/>
      <c r="AV823" s="54"/>
    </row>
    <row r="824" s="4" customFormat="1" customHeight="1" spans="8:48">
      <c r="H824" s="14"/>
      <c r="AV824" s="54"/>
    </row>
    <row r="825" s="4" customFormat="1" customHeight="1" spans="8:48">
      <c r="H825" s="14"/>
      <c r="AV825" s="54"/>
    </row>
    <row r="826" s="4" customFormat="1" customHeight="1" spans="8:48">
      <c r="H826" s="14"/>
      <c r="AV826" s="54"/>
    </row>
    <row r="827" s="4" customFormat="1" customHeight="1" spans="8:48">
      <c r="H827" s="14"/>
      <c r="AV827" s="54"/>
    </row>
    <row r="828" s="4" customFormat="1" customHeight="1" spans="8:48">
      <c r="H828" s="14"/>
      <c r="AV828" s="54"/>
    </row>
    <row r="829" s="4" customFormat="1" customHeight="1" spans="8:48">
      <c r="H829" s="14"/>
      <c r="AV829" s="54"/>
    </row>
    <row r="830" s="4" customFormat="1" customHeight="1" spans="8:48">
      <c r="H830" s="14"/>
      <c r="AV830" s="54"/>
    </row>
    <row r="831" s="4" customFormat="1" customHeight="1" spans="8:48">
      <c r="H831" s="14"/>
      <c r="AV831" s="54"/>
    </row>
    <row r="832" s="4" customFormat="1" customHeight="1" spans="8:48">
      <c r="H832" s="14"/>
      <c r="AV832" s="54"/>
    </row>
    <row r="833" s="4" customFormat="1" customHeight="1" spans="8:48">
      <c r="H833" s="14"/>
      <c r="AV833" s="54"/>
    </row>
    <row r="834" s="4" customFormat="1" customHeight="1" spans="8:48">
      <c r="H834" s="14"/>
      <c r="AV834" s="54"/>
    </row>
    <row r="835" s="4" customFormat="1" customHeight="1" spans="8:48">
      <c r="H835" s="14"/>
      <c r="AV835" s="54"/>
    </row>
    <row r="836" s="4" customFormat="1" customHeight="1" spans="8:48">
      <c r="H836" s="14"/>
      <c r="AV836" s="54"/>
    </row>
    <row r="837" s="4" customFormat="1" customHeight="1" spans="8:48">
      <c r="H837" s="14"/>
      <c r="AV837" s="54"/>
    </row>
    <row r="838" s="4" customFormat="1" customHeight="1" spans="8:48">
      <c r="H838" s="14"/>
      <c r="AV838" s="54"/>
    </row>
    <row r="839" s="4" customFormat="1" customHeight="1" spans="8:48">
      <c r="H839" s="14"/>
      <c r="AV839" s="54"/>
    </row>
    <row r="840" s="4" customFormat="1" customHeight="1" spans="8:48">
      <c r="H840" s="14"/>
      <c r="AV840" s="54"/>
    </row>
    <row r="841" s="4" customFormat="1" customHeight="1" spans="8:48">
      <c r="H841" s="14"/>
      <c r="AV841" s="54"/>
    </row>
    <row r="842" s="4" customFormat="1" customHeight="1" spans="8:48">
      <c r="H842" s="14"/>
      <c r="AV842" s="54"/>
    </row>
    <row r="843" s="4" customFormat="1" customHeight="1" spans="8:48">
      <c r="H843" s="14"/>
      <c r="AV843" s="54"/>
    </row>
    <row r="844" s="4" customFormat="1" customHeight="1" spans="8:48">
      <c r="H844" s="14"/>
      <c r="AV844" s="54"/>
    </row>
    <row r="845" s="4" customFormat="1" customHeight="1" spans="8:48">
      <c r="H845" s="14"/>
      <c r="AV845" s="54"/>
    </row>
    <row r="846" s="4" customFormat="1" customHeight="1" spans="8:48">
      <c r="H846" s="14"/>
      <c r="AV846" s="54"/>
    </row>
    <row r="847" s="4" customFormat="1" customHeight="1" spans="8:48">
      <c r="H847" s="14"/>
      <c r="AV847" s="54"/>
    </row>
    <row r="848" s="4" customFormat="1" customHeight="1" spans="8:48">
      <c r="H848" s="14"/>
      <c r="AV848" s="54"/>
    </row>
    <row r="849" s="4" customFormat="1" customHeight="1" spans="8:48">
      <c r="H849" s="14"/>
      <c r="AV849" s="54"/>
    </row>
    <row r="850" s="4" customFormat="1" customHeight="1" spans="8:48">
      <c r="H850" s="14"/>
      <c r="AV850" s="54"/>
    </row>
    <row r="851" s="4" customFormat="1" customHeight="1" spans="8:48">
      <c r="H851" s="14"/>
      <c r="AV851" s="54"/>
    </row>
    <row r="852" s="4" customFormat="1" customHeight="1" spans="8:48">
      <c r="H852" s="14"/>
      <c r="AV852" s="54"/>
    </row>
    <row r="853" s="4" customFormat="1" customHeight="1" spans="8:48">
      <c r="H853" s="14"/>
      <c r="AV853" s="54"/>
    </row>
    <row r="854" s="4" customFormat="1" customHeight="1" spans="8:48">
      <c r="H854" s="14"/>
      <c r="AV854" s="54"/>
    </row>
    <row r="855" s="4" customFormat="1" customHeight="1" spans="8:48">
      <c r="H855" s="14"/>
      <c r="AV855" s="54"/>
    </row>
    <row r="856" s="4" customFormat="1" customHeight="1" spans="8:48">
      <c r="H856" s="14"/>
      <c r="AV856" s="54"/>
    </row>
    <row r="857" s="4" customFormat="1" customHeight="1" spans="8:48">
      <c r="H857" s="14"/>
      <c r="AV857" s="54"/>
    </row>
    <row r="858" s="4" customFormat="1" customHeight="1" spans="8:48">
      <c r="H858" s="14"/>
      <c r="AV858" s="54"/>
    </row>
    <row r="859" s="4" customFormat="1" customHeight="1" spans="8:48">
      <c r="H859" s="14"/>
      <c r="AV859" s="54"/>
    </row>
    <row r="860" s="4" customFormat="1" customHeight="1" spans="8:48">
      <c r="H860" s="14"/>
      <c r="AV860" s="54"/>
    </row>
    <row r="861" s="4" customFormat="1" customHeight="1" spans="8:48">
      <c r="H861" s="14"/>
      <c r="AV861" s="54"/>
    </row>
    <row r="862" s="4" customFormat="1" customHeight="1" spans="8:48">
      <c r="H862" s="14"/>
      <c r="AV862" s="54"/>
    </row>
    <row r="863" s="4" customFormat="1" customHeight="1" spans="8:48">
      <c r="H863" s="14"/>
      <c r="AV863" s="54"/>
    </row>
    <row r="864" s="4" customFormat="1" customHeight="1" spans="8:48">
      <c r="H864" s="14"/>
      <c r="AV864" s="54"/>
    </row>
    <row r="865" s="4" customFormat="1" customHeight="1" spans="8:48">
      <c r="H865" s="14"/>
      <c r="AV865" s="54"/>
    </row>
    <row r="866" s="4" customFormat="1" customHeight="1" spans="8:48">
      <c r="H866" s="14"/>
      <c r="AV866" s="54"/>
    </row>
    <row r="867" s="4" customFormat="1" customHeight="1" spans="8:48">
      <c r="H867" s="14"/>
      <c r="AV867" s="54"/>
    </row>
    <row r="868" s="4" customFormat="1" customHeight="1" spans="8:48">
      <c r="H868" s="14"/>
      <c r="AV868" s="54"/>
    </row>
    <row r="869" s="4" customFormat="1" customHeight="1" spans="8:48">
      <c r="H869" s="14"/>
      <c r="AV869" s="54"/>
    </row>
    <row r="870" s="4" customFormat="1" customHeight="1" spans="8:48">
      <c r="H870" s="14"/>
      <c r="AV870" s="54"/>
    </row>
    <row r="871" s="4" customFormat="1" customHeight="1" spans="8:48">
      <c r="H871" s="14"/>
      <c r="AV871" s="54"/>
    </row>
    <row r="872" s="4" customFormat="1" customHeight="1" spans="8:48">
      <c r="H872" s="14"/>
      <c r="AV872" s="54"/>
    </row>
    <row r="873" s="4" customFormat="1" customHeight="1" spans="8:48">
      <c r="H873" s="14"/>
      <c r="AV873" s="54"/>
    </row>
    <row r="874" s="4" customFormat="1" customHeight="1" spans="8:48">
      <c r="H874" s="14"/>
      <c r="AV874" s="54"/>
    </row>
    <row r="875" s="4" customFormat="1" customHeight="1" spans="8:48">
      <c r="H875" s="14"/>
      <c r="AV875" s="54"/>
    </row>
    <row r="876" s="4" customFormat="1" customHeight="1" spans="8:48">
      <c r="H876" s="14"/>
      <c r="AV876" s="54"/>
    </row>
    <row r="877" s="4" customFormat="1" customHeight="1" spans="8:48">
      <c r="H877" s="14"/>
      <c r="AV877" s="54"/>
    </row>
    <row r="878" s="4" customFormat="1" customHeight="1" spans="8:48">
      <c r="H878" s="14"/>
      <c r="AV878" s="54"/>
    </row>
    <row r="879" s="4" customFormat="1" customHeight="1" spans="8:48">
      <c r="H879" s="14"/>
      <c r="AV879" s="54"/>
    </row>
    <row r="880" s="4" customFormat="1" customHeight="1" spans="8:48">
      <c r="H880" s="14"/>
      <c r="AV880" s="54"/>
    </row>
    <row r="881" s="4" customFormat="1" customHeight="1" spans="8:48">
      <c r="H881" s="14"/>
      <c r="AV881" s="54"/>
    </row>
    <row r="882" s="4" customFormat="1" customHeight="1" spans="8:48">
      <c r="H882" s="14"/>
      <c r="AV882" s="54"/>
    </row>
    <row r="883" s="4" customFormat="1" customHeight="1" spans="8:48">
      <c r="H883" s="14"/>
      <c r="AV883" s="54"/>
    </row>
    <row r="884" s="4" customFormat="1" customHeight="1" spans="8:48">
      <c r="H884" s="14"/>
      <c r="AV884" s="54"/>
    </row>
    <row r="885" s="4" customFormat="1" customHeight="1" spans="8:48">
      <c r="H885" s="14"/>
      <c r="AV885" s="54"/>
    </row>
    <row r="886" s="4" customFormat="1" customHeight="1" spans="8:48">
      <c r="H886" s="14"/>
      <c r="AV886" s="54"/>
    </row>
    <row r="887" s="4" customFormat="1" customHeight="1" spans="8:48">
      <c r="H887" s="14"/>
      <c r="AV887" s="54"/>
    </row>
    <row r="888" s="4" customFormat="1" customHeight="1" spans="8:48">
      <c r="H888" s="14"/>
      <c r="AV888" s="54"/>
    </row>
    <row r="889" s="4" customFormat="1" customHeight="1" spans="8:48">
      <c r="H889" s="14"/>
      <c r="AV889" s="54"/>
    </row>
    <row r="890" s="4" customFormat="1" customHeight="1" spans="8:48">
      <c r="H890" s="14"/>
      <c r="AV890" s="54"/>
    </row>
    <row r="891" s="4" customFormat="1" customHeight="1" spans="8:48">
      <c r="H891" s="14"/>
      <c r="AV891" s="54"/>
    </row>
    <row r="892" s="4" customFormat="1" customHeight="1" spans="8:48">
      <c r="H892" s="14"/>
      <c r="AV892" s="54"/>
    </row>
    <row r="893" s="4" customFormat="1" customHeight="1" spans="8:48">
      <c r="H893" s="14"/>
      <c r="AV893" s="54"/>
    </row>
    <row r="894" s="4" customFormat="1" customHeight="1" spans="8:48">
      <c r="H894" s="14"/>
      <c r="AV894" s="54"/>
    </row>
    <row r="895" s="4" customFormat="1" customHeight="1" spans="8:48">
      <c r="H895" s="14"/>
      <c r="AV895" s="54"/>
    </row>
    <row r="896" s="4" customFormat="1" customHeight="1" spans="8:48">
      <c r="H896" s="14"/>
      <c r="AV896" s="54"/>
    </row>
    <row r="897" s="4" customFormat="1" customHeight="1" spans="8:48">
      <c r="H897" s="14"/>
      <c r="AV897" s="54"/>
    </row>
    <row r="898" s="4" customFormat="1" customHeight="1" spans="8:48">
      <c r="H898" s="14"/>
      <c r="AV898" s="54"/>
    </row>
    <row r="899" s="4" customFormat="1" customHeight="1" spans="8:48">
      <c r="H899" s="14"/>
      <c r="AV899" s="54"/>
    </row>
    <row r="900" s="4" customFormat="1" customHeight="1" spans="8:48">
      <c r="H900" s="14"/>
      <c r="AV900" s="54"/>
    </row>
    <row r="901" s="4" customFormat="1" customHeight="1" spans="8:48">
      <c r="H901" s="14"/>
      <c r="AV901" s="54"/>
    </row>
    <row r="902" s="4" customFormat="1" customHeight="1" spans="8:48">
      <c r="H902" s="14"/>
      <c r="AV902" s="54"/>
    </row>
    <row r="903" s="4" customFormat="1" customHeight="1" spans="8:48">
      <c r="H903" s="14"/>
      <c r="AV903" s="54"/>
    </row>
    <row r="904" s="4" customFormat="1" customHeight="1" spans="8:48">
      <c r="H904" s="14"/>
      <c r="AV904" s="54"/>
    </row>
    <row r="905" s="4" customFormat="1" customHeight="1" spans="8:48">
      <c r="H905" s="14"/>
      <c r="AV905" s="54"/>
    </row>
    <row r="906" s="4" customFormat="1" customHeight="1" spans="8:48">
      <c r="H906" s="14"/>
      <c r="AV906" s="54"/>
    </row>
    <row r="907" s="4" customFormat="1" customHeight="1" spans="8:48">
      <c r="H907" s="14"/>
      <c r="AV907" s="54"/>
    </row>
    <row r="908" s="4" customFormat="1" customHeight="1" spans="8:48">
      <c r="H908" s="14"/>
      <c r="AV908" s="54"/>
    </row>
    <row r="909" s="4" customFormat="1" customHeight="1" spans="8:48">
      <c r="H909" s="14"/>
      <c r="AV909" s="54"/>
    </row>
    <row r="910" s="4" customFormat="1" customHeight="1" spans="8:48">
      <c r="H910" s="14"/>
      <c r="AV910" s="54"/>
    </row>
    <row r="911" s="4" customFormat="1" customHeight="1" spans="8:48">
      <c r="H911" s="14"/>
      <c r="AV911" s="54"/>
    </row>
    <row r="912" s="4" customFormat="1" customHeight="1" spans="8:48">
      <c r="H912" s="14"/>
      <c r="AV912" s="54"/>
    </row>
    <row r="913" s="4" customFormat="1" customHeight="1" spans="8:48">
      <c r="H913" s="14"/>
      <c r="AV913" s="54"/>
    </row>
    <row r="914" s="4" customFormat="1" customHeight="1" spans="8:48">
      <c r="H914" s="14"/>
      <c r="AV914" s="54"/>
    </row>
    <row r="915" s="4" customFormat="1" customHeight="1" spans="8:48">
      <c r="H915" s="14"/>
      <c r="AV915" s="54"/>
    </row>
    <row r="916" s="4" customFormat="1" customHeight="1" spans="8:48">
      <c r="H916" s="14"/>
      <c r="AV916" s="54"/>
    </row>
    <row r="917" s="4" customFormat="1" customHeight="1" spans="8:48">
      <c r="H917" s="14"/>
      <c r="AV917" s="54"/>
    </row>
    <row r="918" s="4" customFormat="1" customHeight="1" spans="8:48">
      <c r="H918" s="14"/>
      <c r="AV918" s="54"/>
    </row>
    <row r="919" s="4" customFormat="1" customHeight="1" spans="8:48">
      <c r="H919" s="14"/>
      <c r="AV919" s="54"/>
    </row>
    <row r="920" s="4" customFormat="1" customHeight="1" spans="8:48">
      <c r="H920" s="14"/>
      <c r="AV920" s="54"/>
    </row>
    <row r="921" s="4" customFormat="1" customHeight="1" spans="8:48">
      <c r="H921" s="14"/>
      <c r="AV921" s="54"/>
    </row>
    <row r="922" s="4" customFormat="1" customHeight="1" spans="8:48">
      <c r="H922" s="14"/>
      <c r="AV922" s="54"/>
    </row>
    <row r="923" s="4" customFormat="1" customHeight="1" spans="8:48">
      <c r="H923" s="14"/>
      <c r="AV923" s="54"/>
    </row>
    <row r="924" s="4" customFormat="1" customHeight="1" spans="8:48">
      <c r="H924" s="14"/>
      <c r="AV924" s="54"/>
    </row>
    <row r="925" s="4" customFormat="1" customHeight="1" spans="8:48">
      <c r="H925" s="14"/>
      <c r="AV925" s="54"/>
    </row>
    <row r="926" s="4" customFormat="1" customHeight="1" spans="8:48">
      <c r="H926" s="14"/>
      <c r="AV926" s="54"/>
    </row>
    <row r="927" s="4" customFormat="1" customHeight="1" spans="8:48">
      <c r="H927" s="14"/>
      <c r="AV927" s="54"/>
    </row>
    <row r="928" s="4" customFormat="1" customHeight="1" spans="8:48">
      <c r="H928" s="14"/>
      <c r="AV928" s="54"/>
    </row>
    <row r="929" s="4" customFormat="1" customHeight="1" spans="8:48">
      <c r="H929" s="14"/>
      <c r="AV929" s="54"/>
    </row>
    <row r="930" s="4" customFormat="1" customHeight="1" spans="8:48">
      <c r="H930" s="14"/>
      <c r="AV930" s="54"/>
    </row>
    <row r="931" s="4" customFormat="1" customHeight="1" spans="8:48">
      <c r="H931" s="14"/>
      <c r="AV931" s="54"/>
    </row>
    <row r="932" s="4" customFormat="1" customHeight="1" spans="8:48">
      <c r="H932" s="14"/>
      <c r="AV932" s="54"/>
    </row>
    <row r="933" s="4" customFormat="1" customHeight="1" spans="8:48">
      <c r="H933" s="14"/>
      <c r="AV933" s="54"/>
    </row>
    <row r="934" s="4" customFormat="1" customHeight="1" spans="8:48">
      <c r="H934" s="14"/>
      <c r="AV934" s="54"/>
    </row>
    <row r="935" s="4" customFormat="1" customHeight="1" spans="8:48">
      <c r="H935" s="14"/>
      <c r="AV935" s="54"/>
    </row>
    <row r="936" s="4" customFormat="1" customHeight="1" spans="8:48">
      <c r="H936" s="14"/>
      <c r="AV936" s="54"/>
    </row>
    <row r="937" s="4" customFormat="1" customHeight="1" spans="8:48">
      <c r="H937" s="14"/>
      <c r="AV937" s="54"/>
    </row>
    <row r="938" s="4" customFormat="1" customHeight="1" spans="8:48">
      <c r="H938" s="14"/>
      <c r="AV938" s="54"/>
    </row>
    <row r="939" s="4" customFormat="1" customHeight="1" spans="8:48">
      <c r="H939" s="14"/>
      <c r="AV939" s="54"/>
    </row>
    <row r="940" s="4" customFormat="1" customHeight="1" spans="8:48">
      <c r="H940" s="14"/>
      <c r="AV940" s="54"/>
    </row>
    <row r="941" s="4" customFormat="1" customHeight="1" spans="8:48">
      <c r="H941" s="14"/>
      <c r="AV941" s="54"/>
    </row>
    <row r="942" s="4" customFormat="1" customHeight="1" spans="8:48">
      <c r="H942" s="14"/>
      <c r="AV942" s="54"/>
    </row>
    <row r="943" s="4" customFormat="1" customHeight="1" spans="8:48">
      <c r="H943" s="14"/>
      <c r="AV943" s="54"/>
    </row>
    <row r="944" s="4" customFormat="1" customHeight="1" spans="8:48">
      <c r="H944" s="14"/>
      <c r="AV944" s="54"/>
    </row>
    <row r="945" s="4" customFormat="1" customHeight="1" spans="8:48">
      <c r="H945" s="14"/>
      <c r="AV945" s="54"/>
    </row>
    <row r="946" s="4" customFormat="1" customHeight="1" spans="8:48">
      <c r="H946" s="14"/>
      <c r="AV946" s="54"/>
    </row>
    <row r="947" s="4" customFormat="1" customHeight="1" spans="8:48">
      <c r="H947" s="14"/>
      <c r="AV947" s="54"/>
    </row>
    <row r="948" s="4" customFormat="1" customHeight="1" spans="8:48">
      <c r="H948" s="14"/>
      <c r="AV948" s="54"/>
    </row>
    <row r="949" s="4" customFormat="1" customHeight="1" spans="8:48">
      <c r="H949" s="14"/>
      <c r="AV949" s="54"/>
    </row>
    <row r="950" s="4" customFormat="1" customHeight="1" spans="8:48">
      <c r="H950" s="14"/>
      <c r="AV950" s="54"/>
    </row>
    <row r="951" s="4" customFormat="1" customHeight="1" spans="8:48">
      <c r="H951" s="14"/>
      <c r="AV951" s="54"/>
    </row>
    <row r="952" s="4" customFormat="1" customHeight="1" spans="8:48">
      <c r="H952" s="14"/>
      <c r="AV952" s="54"/>
    </row>
    <row r="953" s="4" customFormat="1" customHeight="1" spans="8:48">
      <c r="H953" s="14"/>
      <c r="AV953" s="54"/>
    </row>
    <row r="954" s="4" customFormat="1" customHeight="1" spans="8:48">
      <c r="H954" s="14"/>
      <c r="AV954" s="54"/>
    </row>
    <row r="955" s="4" customFormat="1" customHeight="1" spans="8:48">
      <c r="H955" s="14"/>
      <c r="AV955" s="54"/>
    </row>
    <row r="956" s="4" customFormat="1" customHeight="1" spans="8:48">
      <c r="H956" s="14"/>
      <c r="AV956" s="54"/>
    </row>
    <row r="957" s="4" customFormat="1" customHeight="1" spans="8:48">
      <c r="H957" s="14"/>
      <c r="AV957" s="54"/>
    </row>
    <row r="958" s="4" customFormat="1" customHeight="1" spans="8:48">
      <c r="H958" s="14"/>
      <c r="AV958" s="54"/>
    </row>
    <row r="959" s="4" customFormat="1" customHeight="1" spans="8:48">
      <c r="H959" s="14"/>
      <c r="AV959" s="54"/>
    </row>
    <row r="960" s="4" customFormat="1" customHeight="1" spans="8:48">
      <c r="H960" s="14"/>
      <c r="AV960" s="54"/>
    </row>
    <row r="961" s="4" customFormat="1" customHeight="1" spans="8:48">
      <c r="H961" s="14"/>
      <c r="AV961" s="54"/>
    </row>
    <row r="962" s="4" customFormat="1" customHeight="1" spans="8:48">
      <c r="H962" s="14"/>
      <c r="AV962" s="54"/>
    </row>
    <row r="963" s="4" customFormat="1" customHeight="1" spans="8:48">
      <c r="H963" s="14"/>
      <c r="AV963" s="54"/>
    </row>
    <row r="964" s="4" customFormat="1" customHeight="1" spans="8:48">
      <c r="H964" s="14"/>
      <c r="AV964" s="54"/>
    </row>
    <row r="965" s="4" customFormat="1" customHeight="1" spans="8:48">
      <c r="H965" s="14"/>
      <c r="AV965" s="54"/>
    </row>
    <row r="966" s="4" customFormat="1" customHeight="1" spans="8:48">
      <c r="H966" s="14"/>
      <c r="AV966" s="54"/>
    </row>
    <row r="967" s="4" customFormat="1" customHeight="1" spans="8:48">
      <c r="H967" s="14"/>
      <c r="AV967" s="54"/>
    </row>
    <row r="968" s="4" customFormat="1" customHeight="1" spans="8:48">
      <c r="H968" s="14"/>
      <c r="AV968" s="54"/>
    </row>
    <row r="969" s="4" customFormat="1" customHeight="1" spans="8:48">
      <c r="H969" s="14"/>
      <c r="AV969" s="54"/>
    </row>
    <row r="970" s="4" customFormat="1" customHeight="1" spans="8:48">
      <c r="H970" s="14"/>
      <c r="AV970" s="54"/>
    </row>
    <row r="971" s="4" customFormat="1" customHeight="1" spans="8:48">
      <c r="H971" s="14"/>
      <c r="AV971" s="54"/>
    </row>
    <row r="972" s="4" customFormat="1" customHeight="1" spans="8:48">
      <c r="H972" s="14"/>
      <c r="AV972" s="54"/>
    </row>
    <row r="973" s="4" customFormat="1" customHeight="1" spans="8:48">
      <c r="H973" s="14"/>
      <c r="AV973" s="54"/>
    </row>
    <row r="974" s="4" customFormat="1" customHeight="1" spans="8:48">
      <c r="H974" s="14"/>
      <c r="AV974" s="54"/>
    </row>
    <row r="975" s="4" customFormat="1" customHeight="1" spans="8:48">
      <c r="H975" s="14"/>
      <c r="AV975" s="54"/>
    </row>
    <row r="976" s="4" customFormat="1" customHeight="1" spans="8:48">
      <c r="H976" s="14"/>
      <c r="AV976" s="54"/>
    </row>
    <row r="977" s="4" customFormat="1" customHeight="1" spans="8:48">
      <c r="H977" s="14"/>
      <c r="AV977" s="54"/>
    </row>
    <row r="978" s="4" customFormat="1" customHeight="1" spans="8:48">
      <c r="H978" s="14"/>
      <c r="AV978" s="54"/>
    </row>
    <row r="979" s="4" customFormat="1" customHeight="1" spans="8:48">
      <c r="H979" s="14"/>
      <c r="AV979" s="54"/>
    </row>
    <row r="980" s="4" customFormat="1" customHeight="1" spans="8:48">
      <c r="H980" s="14"/>
      <c r="AV980" s="54"/>
    </row>
    <row r="981" s="4" customFormat="1" customHeight="1" spans="8:48">
      <c r="H981" s="14"/>
      <c r="AV981" s="54"/>
    </row>
    <row r="982" s="4" customFormat="1" customHeight="1" spans="8:48">
      <c r="H982" s="14"/>
      <c r="AV982" s="54"/>
    </row>
    <row r="983" s="4" customFormat="1" customHeight="1" spans="8:48">
      <c r="H983" s="14"/>
      <c r="AV983" s="54"/>
    </row>
    <row r="984" s="4" customFormat="1" customHeight="1" spans="8:48">
      <c r="H984" s="14"/>
      <c r="AV984" s="54"/>
    </row>
    <row r="985" s="4" customFormat="1" customHeight="1" spans="8:48">
      <c r="H985" s="14"/>
      <c r="AV985" s="54"/>
    </row>
    <row r="986" s="4" customFormat="1" customHeight="1" spans="8:48">
      <c r="H986" s="14"/>
      <c r="AV986" s="54"/>
    </row>
    <row r="987" s="4" customFormat="1" customHeight="1" spans="8:48">
      <c r="H987" s="14"/>
      <c r="AV987" s="54"/>
    </row>
    <row r="988" s="4" customFormat="1" customHeight="1" spans="8:48">
      <c r="H988" s="14"/>
      <c r="AV988" s="54"/>
    </row>
    <row r="989" s="4" customFormat="1" customHeight="1" spans="8:48">
      <c r="H989" s="14"/>
      <c r="AV989" s="54"/>
    </row>
    <row r="990" s="4" customFormat="1" customHeight="1" spans="8:48">
      <c r="H990" s="14"/>
      <c r="AV990" s="54"/>
    </row>
    <row r="991" s="4" customFormat="1" customHeight="1" spans="8:48">
      <c r="H991" s="14"/>
      <c r="AV991" s="54"/>
    </row>
    <row r="992" s="4" customFormat="1" customHeight="1" spans="8:48">
      <c r="H992" s="14"/>
      <c r="AV992" s="54"/>
    </row>
    <row r="993" s="4" customFormat="1" customHeight="1" spans="8:48">
      <c r="H993" s="14"/>
      <c r="AV993" s="54"/>
    </row>
    <row r="994" s="4" customFormat="1" customHeight="1" spans="8:48">
      <c r="H994" s="14"/>
      <c r="AV994" s="54"/>
    </row>
    <row r="995" s="4" customFormat="1" customHeight="1" spans="8:48">
      <c r="H995" s="14"/>
      <c r="AV995" s="54"/>
    </row>
    <row r="996" s="4" customFormat="1" customHeight="1" spans="8:48">
      <c r="H996" s="14"/>
      <c r="AV996" s="54"/>
    </row>
    <row r="997" s="4" customFormat="1" customHeight="1" spans="8:48">
      <c r="H997" s="14"/>
      <c r="AV997" s="54"/>
    </row>
    <row r="998" s="4" customFormat="1" customHeight="1" spans="8:48">
      <c r="H998" s="14"/>
      <c r="AV998" s="54"/>
    </row>
    <row r="999" s="4" customFormat="1" customHeight="1" spans="8:48">
      <c r="H999" s="14"/>
      <c r="AV999" s="54"/>
    </row>
    <row r="1000" s="4" customFormat="1" customHeight="1" spans="8:48">
      <c r="H1000" s="14"/>
      <c r="AV1000" s="54"/>
    </row>
    <row r="1001" s="4" customFormat="1" customHeight="1" spans="8:48">
      <c r="H1001" s="14"/>
      <c r="AV1001" s="54"/>
    </row>
    <row r="1002" s="4" customFormat="1" customHeight="1" spans="8:48">
      <c r="H1002" s="14"/>
      <c r="AV1002" s="54"/>
    </row>
    <row r="1003" s="4" customFormat="1" customHeight="1" spans="8:48">
      <c r="H1003" s="14"/>
      <c r="AV1003" s="54"/>
    </row>
    <row r="1004" s="4" customFormat="1" customHeight="1" spans="8:48">
      <c r="H1004" s="14"/>
      <c r="AV1004" s="54"/>
    </row>
    <row r="1005" s="4" customFormat="1" customHeight="1" spans="8:48">
      <c r="H1005" s="14"/>
      <c r="AV1005" s="54"/>
    </row>
    <row r="1006" s="4" customFormat="1" customHeight="1" spans="8:48">
      <c r="H1006" s="14"/>
      <c r="AV1006" s="54"/>
    </row>
    <row r="1007" s="4" customFormat="1" customHeight="1" spans="8:48">
      <c r="H1007" s="14"/>
      <c r="AV1007" s="54"/>
    </row>
    <row r="1008" s="4" customFormat="1" customHeight="1" spans="8:48">
      <c r="H1008" s="14"/>
      <c r="AV1008" s="54"/>
    </row>
    <row r="1009" s="4" customFormat="1" customHeight="1" spans="8:48">
      <c r="H1009" s="14"/>
      <c r="AV1009" s="54"/>
    </row>
    <row r="1010" s="4" customFormat="1" customHeight="1" spans="8:48">
      <c r="H1010" s="14"/>
      <c r="AV1010" s="54"/>
    </row>
    <row r="1011" s="4" customFormat="1" customHeight="1" spans="8:48">
      <c r="H1011" s="14"/>
      <c r="AV1011" s="54"/>
    </row>
    <row r="1012" s="4" customFormat="1" customHeight="1" spans="8:48">
      <c r="H1012" s="14"/>
      <c r="AV1012" s="54"/>
    </row>
    <row r="1013" s="4" customFormat="1" customHeight="1" spans="8:48">
      <c r="H1013" s="14"/>
      <c r="AV1013" s="54"/>
    </row>
    <row r="1014" s="4" customFormat="1" customHeight="1" spans="8:48">
      <c r="H1014" s="14"/>
      <c r="AV1014" s="54"/>
    </row>
    <row r="1015" s="4" customFormat="1" customHeight="1" spans="8:48">
      <c r="H1015" s="14"/>
      <c r="AV1015" s="54"/>
    </row>
    <row r="1016" s="4" customFormat="1" customHeight="1" spans="8:48">
      <c r="H1016" s="14"/>
      <c r="AV1016" s="54"/>
    </row>
    <row r="1017" s="4" customFormat="1" customHeight="1" spans="8:48">
      <c r="H1017" s="14"/>
      <c r="AV1017" s="54"/>
    </row>
    <row r="1018" s="4" customFormat="1" customHeight="1" spans="8:48">
      <c r="H1018" s="14"/>
      <c r="AV1018" s="54"/>
    </row>
    <row r="1019" s="4" customFormat="1" customHeight="1" spans="8:48">
      <c r="H1019" s="14"/>
      <c r="AV1019" s="54"/>
    </row>
    <row r="1020" s="4" customFormat="1" customHeight="1" spans="8:48">
      <c r="H1020" s="14"/>
      <c r="AV1020" s="54"/>
    </row>
    <row r="1021" s="4" customFormat="1" customHeight="1" spans="8:48">
      <c r="H1021" s="14"/>
      <c r="AV1021" s="54"/>
    </row>
    <row r="1022" s="4" customFormat="1" customHeight="1" spans="8:48">
      <c r="H1022" s="14"/>
      <c r="AV1022" s="54"/>
    </row>
    <row r="1023" s="4" customFormat="1" customHeight="1" spans="8:48">
      <c r="H1023" s="14"/>
      <c r="AV1023" s="54"/>
    </row>
    <row r="1024" s="4" customFormat="1" customHeight="1" spans="8:48">
      <c r="H1024" s="14"/>
      <c r="AV1024" s="54"/>
    </row>
    <row r="1025" s="4" customFormat="1" customHeight="1" spans="8:48">
      <c r="H1025" s="14"/>
      <c r="AV1025" s="54"/>
    </row>
    <row r="1026" s="4" customFormat="1" customHeight="1" spans="8:48">
      <c r="H1026" s="14"/>
      <c r="AV1026" s="54"/>
    </row>
    <row r="1027" s="4" customFormat="1" customHeight="1" spans="8:48">
      <c r="H1027" s="14"/>
      <c r="AV1027" s="54"/>
    </row>
    <row r="1028" s="4" customFormat="1" customHeight="1" spans="8:48">
      <c r="H1028" s="14"/>
      <c r="AV1028" s="54"/>
    </row>
    <row r="1029" s="4" customFormat="1" customHeight="1" spans="8:48">
      <c r="H1029" s="14"/>
      <c r="AV1029" s="54"/>
    </row>
    <row r="1030" s="4" customFormat="1" customHeight="1" spans="8:48">
      <c r="H1030" s="14"/>
      <c r="AV1030" s="54"/>
    </row>
    <row r="1031" s="4" customFormat="1" customHeight="1" spans="8:48">
      <c r="H1031" s="14"/>
      <c r="AV1031" s="54"/>
    </row>
    <row r="1032" s="4" customFormat="1" customHeight="1" spans="8:48">
      <c r="H1032" s="14"/>
      <c r="AV1032" s="54"/>
    </row>
    <row r="1033" s="4" customFormat="1" customHeight="1" spans="8:48">
      <c r="H1033" s="14"/>
      <c r="AV1033" s="54"/>
    </row>
    <row r="1034" s="4" customFormat="1" customHeight="1" spans="8:48">
      <c r="H1034" s="14"/>
      <c r="AV1034" s="54"/>
    </row>
    <row r="1035" s="4" customFormat="1" customHeight="1" spans="8:48">
      <c r="H1035" s="14"/>
      <c r="AV1035" s="54"/>
    </row>
    <row r="1036" s="4" customFormat="1" customHeight="1" spans="8:48">
      <c r="H1036" s="14"/>
      <c r="AV1036" s="54"/>
    </row>
    <row r="1037" s="4" customFormat="1" customHeight="1" spans="8:48">
      <c r="H1037" s="14"/>
      <c r="AV1037" s="54"/>
    </row>
    <row r="1038" s="4" customFormat="1" customHeight="1" spans="8:48">
      <c r="H1038" s="14"/>
      <c r="AV1038" s="54"/>
    </row>
    <row r="1039" s="4" customFormat="1" customHeight="1" spans="8:48">
      <c r="H1039" s="14"/>
      <c r="AV1039" s="54"/>
    </row>
    <row r="1040" s="4" customFormat="1" customHeight="1" spans="8:48">
      <c r="H1040" s="14"/>
      <c r="AV1040" s="54"/>
    </row>
    <row r="1041" s="4" customFormat="1" customHeight="1" spans="8:48">
      <c r="H1041" s="14"/>
      <c r="AV1041" s="54"/>
    </row>
    <row r="1042" s="4" customFormat="1" customHeight="1" spans="8:48">
      <c r="H1042" s="14"/>
      <c r="AV1042" s="54"/>
    </row>
    <row r="1043" s="4" customFormat="1" customHeight="1" spans="8:48">
      <c r="H1043" s="14"/>
      <c r="AV1043" s="54"/>
    </row>
    <row r="1044" s="4" customFormat="1" customHeight="1" spans="8:48">
      <c r="H1044" s="14"/>
      <c r="AV1044" s="54"/>
    </row>
    <row r="1045" s="4" customFormat="1" customHeight="1" spans="8:48">
      <c r="H1045" s="14"/>
      <c r="AV1045" s="54"/>
    </row>
    <row r="1046" s="4" customFormat="1" customHeight="1" spans="8:48">
      <c r="H1046" s="14"/>
      <c r="AV1046" s="54"/>
    </row>
    <row r="1047" s="4" customFormat="1" customHeight="1" spans="8:48">
      <c r="H1047" s="14"/>
      <c r="AV1047" s="54"/>
    </row>
    <row r="1048" s="4" customFormat="1" customHeight="1" spans="8:48">
      <c r="H1048" s="14"/>
      <c r="AV1048" s="54"/>
    </row>
    <row r="1049" s="4" customFormat="1" customHeight="1" spans="8:48">
      <c r="H1049" s="14"/>
      <c r="AV1049" s="54"/>
    </row>
    <row r="1050" s="4" customFormat="1" customHeight="1" spans="8:48">
      <c r="H1050" s="14"/>
      <c r="AV1050" s="54"/>
    </row>
    <row r="1051" s="4" customFormat="1" customHeight="1" spans="8:48">
      <c r="H1051" s="14"/>
      <c r="AV1051" s="54"/>
    </row>
    <row r="1052" s="4" customFormat="1" customHeight="1" spans="8:48">
      <c r="H1052" s="14"/>
      <c r="AV1052" s="54"/>
    </row>
    <row r="1053" s="4" customFormat="1" customHeight="1" spans="8:48">
      <c r="H1053" s="14"/>
      <c r="AV1053" s="54"/>
    </row>
    <row r="1054" s="4" customFormat="1" customHeight="1" spans="8:48">
      <c r="H1054" s="14"/>
      <c r="AV1054" s="54"/>
    </row>
    <row r="1055" s="4" customFormat="1" customHeight="1" spans="8:48">
      <c r="H1055" s="14"/>
      <c r="AV1055" s="54"/>
    </row>
    <row r="1056" s="4" customFormat="1" customHeight="1" spans="8:48">
      <c r="H1056" s="14"/>
      <c r="AV1056" s="54"/>
    </row>
    <row r="1057" s="4" customFormat="1" customHeight="1" spans="8:48">
      <c r="H1057" s="14"/>
      <c r="AV1057" s="54"/>
    </row>
    <row r="1058" s="4" customFormat="1" customHeight="1" spans="8:48">
      <c r="H1058" s="14"/>
      <c r="AV1058" s="54"/>
    </row>
    <row r="1059" s="4" customFormat="1" customHeight="1" spans="8:48">
      <c r="H1059" s="14"/>
      <c r="AV1059" s="54"/>
    </row>
    <row r="1060" s="4" customFormat="1" customHeight="1" spans="8:48">
      <c r="H1060" s="14"/>
      <c r="AV1060" s="54"/>
    </row>
    <row r="1061" s="4" customFormat="1" customHeight="1" spans="8:48">
      <c r="H1061" s="14"/>
      <c r="AV1061" s="54"/>
    </row>
    <row r="1062" s="4" customFormat="1" customHeight="1" spans="8:48">
      <c r="H1062" s="14"/>
      <c r="AV1062" s="54"/>
    </row>
    <row r="1063" s="4" customFormat="1" customHeight="1" spans="8:48">
      <c r="H1063" s="14"/>
      <c r="AV1063" s="54"/>
    </row>
    <row r="1064" s="4" customFormat="1" customHeight="1" spans="8:48">
      <c r="H1064" s="14"/>
      <c r="AV1064" s="54"/>
    </row>
    <row r="1065" s="4" customFormat="1" customHeight="1" spans="8:48">
      <c r="H1065" s="14"/>
      <c r="AV1065" s="54"/>
    </row>
    <row r="1066" s="4" customFormat="1" customHeight="1" spans="8:48">
      <c r="H1066" s="14"/>
      <c r="AV1066" s="54"/>
    </row>
    <row r="1067" s="4" customFormat="1" customHeight="1" spans="8:48">
      <c r="H1067" s="14"/>
      <c r="AV1067" s="54"/>
    </row>
    <row r="1068" s="4" customFormat="1" customHeight="1" spans="8:48">
      <c r="H1068" s="14"/>
      <c r="AV1068" s="54"/>
    </row>
    <row r="1069" s="4" customFormat="1" customHeight="1" spans="8:48">
      <c r="H1069" s="14"/>
      <c r="AV1069" s="54"/>
    </row>
    <row r="1070" s="4" customFormat="1" customHeight="1" spans="8:48">
      <c r="H1070" s="14"/>
      <c r="AV1070" s="54"/>
    </row>
    <row r="1071" s="4" customFormat="1" customHeight="1" spans="8:48">
      <c r="H1071" s="14"/>
      <c r="AV1071" s="54"/>
    </row>
    <row r="1072" s="4" customFormat="1" customHeight="1" spans="8:48">
      <c r="H1072" s="14"/>
      <c r="AV1072" s="54"/>
    </row>
    <row r="1073" s="4" customFormat="1" customHeight="1" spans="8:48">
      <c r="H1073" s="14"/>
      <c r="AV1073" s="54"/>
    </row>
    <row r="1074" s="4" customFormat="1" customHeight="1" spans="8:48">
      <c r="H1074" s="14"/>
      <c r="AV1074" s="54"/>
    </row>
    <row r="1075" s="4" customFormat="1" customHeight="1" spans="8:48">
      <c r="H1075" s="14"/>
      <c r="AV1075" s="54"/>
    </row>
    <row r="1076" s="4" customFormat="1" customHeight="1" spans="8:48">
      <c r="H1076" s="14"/>
      <c r="AV1076" s="54"/>
    </row>
    <row r="1077" s="4" customFormat="1" customHeight="1" spans="8:48">
      <c r="H1077" s="14"/>
      <c r="AV1077" s="54"/>
    </row>
    <row r="1078" s="4" customFormat="1" customHeight="1" spans="8:48">
      <c r="H1078" s="14"/>
      <c r="AV1078" s="54"/>
    </row>
    <row r="1079" s="4" customFormat="1" customHeight="1" spans="8:48">
      <c r="H1079" s="14"/>
      <c r="AV1079" s="54"/>
    </row>
    <row r="1080" s="4" customFormat="1" customHeight="1" spans="8:48">
      <c r="H1080" s="14"/>
      <c r="AV1080" s="54"/>
    </row>
    <row r="1081" s="4" customFormat="1" customHeight="1" spans="8:48">
      <c r="H1081" s="14"/>
      <c r="AV1081" s="54"/>
    </row>
    <row r="1082" s="4" customFormat="1" customHeight="1" spans="8:48">
      <c r="H1082" s="14"/>
      <c r="AV1082" s="54"/>
    </row>
    <row r="1083" s="4" customFormat="1" customHeight="1" spans="8:48">
      <c r="H1083" s="14"/>
      <c r="AV1083" s="54"/>
    </row>
    <row r="1084" s="4" customFormat="1" customHeight="1" spans="8:48">
      <c r="H1084" s="14"/>
      <c r="AV1084" s="54"/>
    </row>
    <row r="1085" s="4" customFormat="1" customHeight="1" spans="8:48">
      <c r="H1085" s="14"/>
      <c r="AV1085" s="54"/>
    </row>
    <row r="1086" s="4" customFormat="1" customHeight="1" spans="8:48">
      <c r="H1086" s="14"/>
      <c r="AV1086" s="54"/>
    </row>
    <row r="1087" s="4" customFormat="1" customHeight="1" spans="8:48">
      <c r="H1087" s="14"/>
      <c r="AV1087" s="54"/>
    </row>
    <row r="1088" s="4" customFormat="1" customHeight="1" spans="8:48">
      <c r="H1088" s="14"/>
      <c r="AV1088" s="54"/>
    </row>
    <row r="1089" s="4" customFormat="1" customHeight="1" spans="8:48">
      <c r="H1089" s="14"/>
      <c r="AV1089" s="54"/>
    </row>
    <row r="1090" s="4" customFormat="1" customHeight="1" spans="8:48">
      <c r="H1090" s="14"/>
      <c r="AV1090" s="54"/>
    </row>
    <row r="1091" s="4" customFormat="1" customHeight="1" spans="8:48">
      <c r="H1091" s="14"/>
      <c r="AV1091" s="54"/>
    </row>
    <row r="1092" s="4" customFormat="1" customHeight="1" spans="8:48">
      <c r="H1092" s="14"/>
      <c r="AV1092" s="54"/>
    </row>
    <row r="1093" s="4" customFormat="1" customHeight="1" spans="8:48">
      <c r="H1093" s="14"/>
      <c r="AV1093" s="54"/>
    </row>
    <row r="1094" s="4" customFormat="1" customHeight="1" spans="8:48">
      <c r="H1094" s="14"/>
      <c r="AV1094" s="54"/>
    </row>
    <row r="1095" s="4" customFormat="1" customHeight="1" spans="8:48">
      <c r="H1095" s="14"/>
      <c r="AV1095" s="54"/>
    </row>
    <row r="1096" s="4" customFormat="1" customHeight="1" spans="8:48">
      <c r="H1096" s="14"/>
      <c r="AV1096" s="54"/>
    </row>
    <row r="1097" s="4" customFormat="1" customHeight="1" spans="8:48">
      <c r="H1097" s="14"/>
      <c r="AV1097" s="54"/>
    </row>
    <row r="1098" s="4" customFormat="1" customHeight="1" spans="8:48">
      <c r="H1098" s="14"/>
      <c r="AV1098" s="54"/>
    </row>
    <row r="1099" s="4" customFormat="1" customHeight="1" spans="8:48">
      <c r="H1099" s="14"/>
      <c r="AV1099" s="54"/>
    </row>
    <row r="1100" s="4" customFormat="1" customHeight="1" spans="8:48">
      <c r="H1100" s="14"/>
      <c r="AV1100" s="54"/>
    </row>
    <row r="1101" s="4" customFormat="1" customHeight="1" spans="8:48">
      <c r="H1101" s="14"/>
      <c r="AV1101" s="54"/>
    </row>
    <row r="1102" s="4" customFormat="1" customHeight="1" spans="8:48">
      <c r="H1102" s="14"/>
      <c r="AV1102" s="54"/>
    </row>
    <row r="1103" s="4" customFormat="1" customHeight="1" spans="8:48">
      <c r="H1103" s="14"/>
      <c r="AV1103" s="54"/>
    </row>
    <row r="1104" s="4" customFormat="1" customHeight="1" spans="8:48">
      <c r="H1104" s="14"/>
      <c r="AV1104" s="54"/>
    </row>
    <row r="1105" s="4" customFormat="1" customHeight="1" spans="8:48">
      <c r="H1105" s="14"/>
      <c r="AV1105" s="54"/>
    </row>
    <row r="1106" s="4" customFormat="1" customHeight="1" spans="8:48">
      <c r="H1106" s="14"/>
      <c r="AV1106" s="54"/>
    </row>
    <row r="1107" s="4" customFormat="1" customHeight="1" spans="8:48">
      <c r="H1107" s="14"/>
      <c r="AV1107" s="54"/>
    </row>
    <row r="1108" s="4" customFormat="1" customHeight="1" spans="8:48">
      <c r="H1108" s="14"/>
      <c r="AV1108" s="54"/>
    </row>
    <row r="1109" s="4" customFormat="1" customHeight="1" spans="8:48">
      <c r="H1109" s="14"/>
      <c r="AV1109" s="54"/>
    </row>
    <row r="1110" s="4" customFormat="1" customHeight="1" spans="8:48">
      <c r="H1110" s="14"/>
      <c r="AV1110" s="54"/>
    </row>
    <row r="1111" s="4" customFormat="1" customHeight="1" spans="8:48">
      <c r="H1111" s="14"/>
      <c r="AV1111" s="54"/>
    </row>
    <row r="1112" s="4" customFormat="1" customHeight="1" spans="8:48">
      <c r="H1112" s="14"/>
      <c r="AV1112" s="54"/>
    </row>
    <row r="1113" s="4" customFormat="1" customHeight="1" spans="8:48">
      <c r="H1113" s="14"/>
      <c r="AV1113" s="54"/>
    </row>
    <row r="1114" s="4" customFormat="1" customHeight="1" spans="8:48">
      <c r="H1114" s="14"/>
      <c r="AV1114" s="54"/>
    </row>
    <row r="1115" s="4" customFormat="1" customHeight="1" spans="8:48">
      <c r="H1115" s="14"/>
      <c r="AV1115" s="54"/>
    </row>
    <row r="1116" s="4" customFormat="1" customHeight="1" spans="8:48">
      <c r="H1116" s="14"/>
      <c r="AV1116" s="54"/>
    </row>
    <row r="1117" s="4" customFormat="1" customHeight="1" spans="8:48">
      <c r="H1117" s="14"/>
      <c r="AV1117" s="54"/>
    </row>
    <row r="1118" s="4" customFormat="1" customHeight="1" spans="8:48">
      <c r="H1118" s="14"/>
      <c r="AV1118" s="54"/>
    </row>
    <row r="1119" s="4" customFormat="1" customHeight="1" spans="8:48">
      <c r="H1119" s="14"/>
      <c r="AV1119" s="54"/>
    </row>
    <row r="1120" s="4" customFormat="1" customHeight="1" spans="8:48">
      <c r="H1120" s="14"/>
      <c r="AV1120" s="54"/>
    </row>
    <row r="1121" s="4" customFormat="1" customHeight="1" spans="8:48">
      <c r="H1121" s="14"/>
      <c r="AV1121" s="54"/>
    </row>
    <row r="1122" s="4" customFormat="1" customHeight="1" spans="8:48">
      <c r="H1122" s="14"/>
      <c r="AV1122" s="54"/>
    </row>
    <row r="1123" s="4" customFormat="1" customHeight="1" spans="8:48">
      <c r="H1123" s="14"/>
      <c r="AV1123" s="54"/>
    </row>
    <row r="1124" s="4" customFormat="1" customHeight="1" spans="8:48">
      <c r="H1124" s="14"/>
      <c r="AV1124" s="54"/>
    </row>
    <row r="1125" s="4" customFormat="1" customHeight="1" spans="8:48">
      <c r="H1125" s="14"/>
      <c r="AV1125" s="54"/>
    </row>
    <row r="1126" s="4" customFormat="1" customHeight="1" spans="8:48">
      <c r="H1126" s="14"/>
      <c r="AV1126" s="54"/>
    </row>
    <row r="1127" s="4" customFormat="1" customHeight="1" spans="8:48">
      <c r="H1127" s="14"/>
      <c r="AV1127" s="54"/>
    </row>
    <row r="1128" s="4" customFormat="1" customHeight="1" spans="8:48">
      <c r="H1128" s="14"/>
      <c r="AV1128" s="54"/>
    </row>
    <row r="1129" s="4" customFormat="1" customHeight="1" spans="8:48">
      <c r="H1129" s="14"/>
      <c r="AV1129" s="54"/>
    </row>
    <row r="1130" s="4" customFormat="1" customHeight="1" spans="8:48">
      <c r="H1130" s="14"/>
      <c r="AV1130" s="54"/>
    </row>
    <row r="1131" s="4" customFormat="1" customHeight="1" spans="8:48">
      <c r="H1131" s="14"/>
      <c r="AV1131" s="54"/>
    </row>
    <row r="1132" s="4" customFormat="1" customHeight="1" spans="8:48">
      <c r="H1132" s="14"/>
      <c r="AV1132" s="54"/>
    </row>
    <row r="1133" s="4" customFormat="1" customHeight="1" spans="8:48">
      <c r="H1133" s="14"/>
      <c r="AV1133" s="54"/>
    </row>
    <row r="1134" s="4" customFormat="1" customHeight="1" spans="8:48">
      <c r="H1134" s="14"/>
      <c r="AV1134" s="54"/>
    </row>
    <row r="1135" s="4" customFormat="1" customHeight="1" spans="8:48">
      <c r="H1135" s="14"/>
      <c r="AV1135" s="54"/>
    </row>
    <row r="1136" s="4" customFormat="1" customHeight="1" spans="8:48">
      <c r="H1136" s="14"/>
      <c r="AV1136" s="54"/>
    </row>
    <row r="1137" s="4" customFormat="1" customHeight="1" spans="8:48">
      <c r="H1137" s="14"/>
      <c r="AV1137" s="54"/>
    </row>
    <row r="1138" s="4" customFormat="1" customHeight="1" spans="8:48">
      <c r="H1138" s="14"/>
      <c r="AV1138" s="54"/>
    </row>
    <row r="1139" s="4" customFormat="1" customHeight="1" spans="8:48">
      <c r="H1139" s="14"/>
      <c r="AV1139" s="54"/>
    </row>
    <row r="1140" s="4" customFormat="1" customHeight="1" spans="8:48">
      <c r="H1140" s="14"/>
      <c r="AV1140" s="54"/>
    </row>
    <row r="1141" s="4" customFormat="1" customHeight="1" spans="8:48">
      <c r="H1141" s="14"/>
      <c r="AV1141" s="54"/>
    </row>
    <row r="1142" s="4" customFormat="1" customHeight="1" spans="8:48">
      <c r="H1142" s="14"/>
      <c r="AV1142" s="54"/>
    </row>
    <row r="1143" s="4" customFormat="1" customHeight="1" spans="8:48">
      <c r="H1143" s="14"/>
      <c r="AV1143" s="54"/>
    </row>
    <row r="1144" s="4" customFormat="1" customHeight="1" spans="8:48">
      <c r="H1144" s="14"/>
      <c r="AV1144" s="54"/>
    </row>
    <row r="1145" s="4" customFormat="1" customHeight="1" spans="8:48">
      <c r="H1145" s="14"/>
      <c r="AV1145" s="54"/>
    </row>
    <row r="1146" s="4" customFormat="1" customHeight="1" spans="8:48">
      <c r="H1146" s="14"/>
      <c r="AV1146" s="54"/>
    </row>
    <row r="1147" s="4" customFormat="1" customHeight="1" spans="8:48">
      <c r="H1147" s="14"/>
      <c r="AV1147" s="54"/>
    </row>
    <row r="1148" s="4" customFormat="1" customHeight="1" spans="8:48">
      <c r="H1148" s="14"/>
      <c r="AV1148" s="54"/>
    </row>
    <row r="1149" s="4" customFormat="1" customHeight="1" spans="8:48">
      <c r="H1149" s="14"/>
      <c r="AV1149" s="54"/>
    </row>
    <row r="1150" s="4" customFormat="1" customHeight="1" spans="8:48">
      <c r="H1150" s="14"/>
      <c r="AV1150" s="54"/>
    </row>
    <row r="1151" s="4" customFormat="1" customHeight="1" spans="8:48">
      <c r="H1151" s="14"/>
      <c r="AV1151" s="54"/>
    </row>
    <row r="1152" s="4" customFormat="1" customHeight="1" spans="8:48">
      <c r="H1152" s="14"/>
      <c r="AV1152" s="54"/>
    </row>
    <row r="1153" s="4" customFormat="1" customHeight="1" spans="8:48">
      <c r="H1153" s="14"/>
      <c r="AV1153" s="54"/>
    </row>
    <row r="1154" s="4" customFormat="1" customHeight="1" spans="8:48">
      <c r="H1154" s="14"/>
      <c r="AV1154" s="54"/>
    </row>
    <row r="1155" s="4" customFormat="1" customHeight="1" spans="8:48">
      <c r="H1155" s="14"/>
      <c r="AV1155" s="54"/>
    </row>
    <row r="1156" s="4" customFormat="1" customHeight="1" spans="8:48">
      <c r="H1156" s="14"/>
      <c r="AV1156" s="54"/>
    </row>
    <row r="1157" s="4" customFormat="1" customHeight="1" spans="8:48">
      <c r="H1157" s="14"/>
      <c r="AV1157" s="54"/>
    </row>
    <row r="1158" s="4" customFormat="1" customHeight="1" spans="8:48">
      <c r="H1158" s="14"/>
      <c r="AV1158" s="54"/>
    </row>
    <row r="1159" s="4" customFormat="1" customHeight="1" spans="8:48">
      <c r="H1159" s="14"/>
      <c r="AV1159" s="54"/>
    </row>
    <row r="1160" s="4" customFormat="1" customHeight="1" spans="8:48">
      <c r="H1160" s="14"/>
      <c r="AV1160" s="54"/>
    </row>
    <row r="1161" s="4" customFormat="1" customHeight="1" spans="8:48">
      <c r="H1161" s="14"/>
      <c r="AV1161" s="54"/>
    </row>
    <row r="1162" s="4" customFormat="1" customHeight="1" spans="8:48">
      <c r="H1162" s="14"/>
      <c r="AV1162" s="54"/>
    </row>
    <row r="1163" s="4" customFormat="1" customHeight="1" spans="8:48">
      <c r="H1163" s="14"/>
      <c r="AV1163" s="54"/>
    </row>
    <row r="1164" s="4" customFormat="1" customHeight="1" spans="8:48">
      <c r="H1164" s="14"/>
      <c r="AV1164" s="54"/>
    </row>
    <row r="1165" s="4" customFormat="1" customHeight="1" spans="8:48">
      <c r="H1165" s="14"/>
      <c r="AV1165" s="54"/>
    </row>
    <row r="1166" s="4" customFormat="1" customHeight="1" spans="8:48">
      <c r="H1166" s="14"/>
      <c r="AV1166" s="54"/>
    </row>
    <row r="1167" s="4" customFormat="1" customHeight="1" spans="8:48">
      <c r="H1167" s="14"/>
      <c r="AV1167" s="54"/>
    </row>
    <row r="1168" s="4" customFormat="1" customHeight="1" spans="8:48">
      <c r="H1168" s="14"/>
      <c r="AV1168" s="54"/>
    </row>
    <row r="1169" s="4" customFormat="1" customHeight="1" spans="8:48">
      <c r="H1169" s="14"/>
      <c r="AV1169" s="54"/>
    </row>
    <row r="1170" s="4" customFormat="1" customHeight="1" spans="8:48">
      <c r="H1170" s="14"/>
      <c r="AV1170" s="54"/>
    </row>
    <row r="1171" s="4" customFormat="1" customHeight="1" spans="8:48">
      <c r="H1171" s="14"/>
      <c r="AV1171" s="54"/>
    </row>
    <row r="1172" s="4" customFormat="1" customHeight="1" spans="8:48">
      <c r="H1172" s="14"/>
      <c r="AV1172" s="54"/>
    </row>
    <row r="1173" s="4" customFormat="1" customHeight="1" spans="8:48">
      <c r="H1173" s="14"/>
      <c r="AV1173" s="54"/>
    </row>
    <row r="1174" s="4" customFormat="1" customHeight="1" spans="8:48">
      <c r="H1174" s="14"/>
      <c r="AV1174" s="54"/>
    </row>
    <row r="1175" s="4" customFormat="1" customHeight="1" spans="8:48">
      <c r="H1175" s="14"/>
      <c r="AV1175" s="54"/>
    </row>
    <row r="1176" s="4" customFormat="1" customHeight="1" spans="8:48">
      <c r="H1176" s="14"/>
      <c r="AV1176" s="54"/>
    </row>
    <row r="1177" s="4" customFormat="1" customHeight="1" spans="8:48">
      <c r="H1177" s="14"/>
      <c r="AV1177" s="54"/>
    </row>
    <row r="1178" s="4" customFormat="1" customHeight="1" spans="8:48">
      <c r="H1178" s="14"/>
      <c r="AV1178" s="54"/>
    </row>
    <row r="1179" s="4" customFormat="1" customHeight="1" spans="8:48">
      <c r="H1179" s="14"/>
      <c r="AV1179" s="54"/>
    </row>
    <row r="1180" s="4" customFormat="1" customHeight="1" spans="8:48">
      <c r="H1180" s="14"/>
      <c r="AV1180" s="54"/>
    </row>
    <row r="1181" s="4" customFormat="1" customHeight="1" spans="8:48">
      <c r="H1181" s="14"/>
      <c r="AV1181" s="54"/>
    </row>
    <row r="1182" s="4" customFormat="1" customHeight="1" spans="8:48">
      <c r="H1182" s="14"/>
      <c r="AV1182" s="54"/>
    </row>
    <row r="1183" s="4" customFormat="1" customHeight="1" spans="8:48">
      <c r="H1183" s="14"/>
      <c r="AV1183" s="54"/>
    </row>
    <row r="1184" s="4" customFormat="1" customHeight="1" spans="8:48">
      <c r="H1184" s="14"/>
      <c r="AV1184" s="54"/>
    </row>
    <row r="1185" s="4" customFormat="1" customHeight="1" spans="8:48">
      <c r="H1185" s="14"/>
      <c r="AV1185" s="54"/>
    </row>
    <row r="1186" s="4" customFormat="1" customHeight="1" spans="8:48">
      <c r="H1186" s="14"/>
      <c r="AV1186" s="54"/>
    </row>
    <row r="1187" s="4" customFormat="1" customHeight="1" spans="8:48">
      <c r="H1187" s="14"/>
      <c r="AV1187" s="54"/>
    </row>
    <row r="1188" s="4" customFormat="1" customHeight="1" spans="8:48">
      <c r="H1188" s="14"/>
      <c r="AV1188" s="54"/>
    </row>
    <row r="1189" s="4" customFormat="1" customHeight="1" spans="8:48">
      <c r="H1189" s="14"/>
      <c r="AV1189" s="54"/>
    </row>
    <row r="1190" s="4" customFormat="1" customHeight="1" spans="8:48">
      <c r="H1190" s="14"/>
      <c r="AV1190" s="54"/>
    </row>
    <row r="1191" s="4" customFormat="1" customHeight="1" spans="8:48">
      <c r="H1191" s="14"/>
      <c r="AV1191" s="54"/>
    </row>
    <row r="1192" s="4" customFormat="1" customHeight="1" spans="8:48">
      <c r="H1192" s="14"/>
      <c r="AV1192" s="54"/>
    </row>
    <row r="1193" s="4" customFormat="1" customHeight="1" spans="8:48">
      <c r="H1193" s="14"/>
      <c r="AV1193" s="54"/>
    </row>
    <row r="1194" s="4" customFormat="1" customHeight="1" spans="8:48">
      <c r="H1194" s="14"/>
      <c r="AV1194" s="54"/>
    </row>
    <row r="1195" s="4" customFormat="1" customHeight="1" spans="8:48">
      <c r="H1195" s="14"/>
      <c r="AV1195" s="54"/>
    </row>
    <row r="1196" s="4" customFormat="1" customHeight="1" spans="8:48">
      <c r="H1196" s="14"/>
      <c r="AV1196" s="54"/>
    </row>
    <row r="1197" s="4" customFormat="1" customHeight="1" spans="8:48">
      <c r="H1197" s="14"/>
      <c r="AV1197" s="54"/>
    </row>
    <row r="1198" s="4" customFormat="1" customHeight="1" spans="8:48">
      <c r="H1198" s="14"/>
      <c r="AV1198" s="54"/>
    </row>
    <row r="1199" s="4" customFormat="1" customHeight="1" spans="8:48">
      <c r="H1199" s="14"/>
      <c r="AV1199" s="54"/>
    </row>
    <row r="1200" s="4" customFormat="1" customHeight="1" spans="8:48">
      <c r="H1200" s="14"/>
      <c r="AV1200" s="54"/>
    </row>
    <row r="1201" s="4" customFormat="1" customHeight="1" spans="8:48">
      <c r="H1201" s="14"/>
      <c r="AV1201" s="54"/>
    </row>
    <row r="1202" s="4" customFormat="1" customHeight="1" spans="8:48">
      <c r="H1202" s="14"/>
      <c r="AV1202" s="54"/>
    </row>
    <row r="1203" s="4" customFormat="1" customHeight="1" spans="8:48">
      <c r="H1203" s="14"/>
      <c r="AV1203" s="54"/>
    </row>
    <row r="1204" s="4" customFormat="1" customHeight="1" spans="8:48">
      <c r="H1204" s="14"/>
      <c r="AV1204" s="54"/>
    </row>
    <row r="1205" s="4" customFormat="1" customHeight="1" spans="8:48">
      <c r="H1205" s="14"/>
      <c r="AV1205" s="54"/>
    </row>
    <row r="1206" s="4" customFormat="1" customHeight="1" spans="8:48">
      <c r="H1206" s="14"/>
      <c r="AV1206" s="54"/>
    </row>
    <row r="1207" s="4" customFormat="1" customHeight="1" spans="8:48">
      <c r="H1207" s="14"/>
      <c r="AV1207" s="54"/>
    </row>
    <row r="1208" s="4" customFormat="1" customHeight="1" spans="8:48">
      <c r="H1208" s="14"/>
      <c r="AV1208" s="54"/>
    </row>
    <row r="1209" s="4" customFormat="1" customHeight="1" spans="8:48">
      <c r="H1209" s="14"/>
      <c r="AV1209" s="54"/>
    </row>
    <row r="1210" s="4" customFormat="1" customHeight="1" spans="8:48">
      <c r="H1210" s="14"/>
      <c r="AV1210" s="54"/>
    </row>
    <row r="1211" s="4" customFormat="1" customHeight="1" spans="8:48">
      <c r="H1211" s="14"/>
      <c r="AV1211" s="54"/>
    </row>
    <row r="1212" s="4" customFormat="1" customHeight="1" spans="8:48">
      <c r="H1212" s="14"/>
      <c r="AV1212" s="54"/>
    </row>
    <row r="1213" s="4" customFormat="1" customHeight="1" spans="8:48">
      <c r="H1213" s="14"/>
      <c r="AV1213" s="54"/>
    </row>
    <row r="1214" s="4" customFormat="1" customHeight="1" spans="8:48">
      <c r="H1214" s="14"/>
      <c r="AV1214" s="54"/>
    </row>
    <row r="1215" s="4" customFormat="1" customHeight="1" spans="8:48">
      <c r="H1215" s="14"/>
      <c r="AV1215" s="54"/>
    </row>
    <row r="1216" s="4" customFormat="1" customHeight="1" spans="8:48">
      <c r="H1216" s="14"/>
      <c r="AV1216" s="54"/>
    </row>
    <row r="1217" s="4" customFormat="1" customHeight="1" spans="8:48">
      <c r="H1217" s="14"/>
      <c r="AV1217" s="54"/>
    </row>
    <row r="1218" s="4" customFormat="1" customHeight="1" spans="8:48">
      <c r="H1218" s="14"/>
      <c r="AV1218" s="54"/>
    </row>
    <row r="1219" s="4" customFormat="1" customHeight="1" spans="8:48">
      <c r="H1219" s="14"/>
      <c r="AV1219" s="54"/>
    </row>
    <row r="1220" s="4" customFormat="1" customHeight="1" spans="8:48">
      <c r="H1220" s="14"/>
      <c r="AV1220" s="54"/>
    </row>
    <row r="1221" s="4" customFormat="1" customHeight="1" spans="8:48">
      <c r="H1221" s="14"/>
      <c r="AV1221" s="54"/>
    </row>
    <row r="1222" s="4" customFormat="1" customHeight="1" spans="8:48">
      <c r="H1222" s="14"/>
      <c r="AV1222" s="54"/>
    </row>
    <row r="1223" s="4" customFormat="1" customHeight="1" spans="8:48">
      <c r="H1223" s="14"/>
      <c r="AV1223" s="54"/>
    </row>
    <row r="1224" s="4" customFormat="1" customHeight="1" spans="8:48">
      <c r="H1224" s="14"/>
      <c r="AV1224" s="54"/>
    </row>
    <row r="1225" s="4" customFormat="1" customHeight="1" spans="8:48">
      <c r="H1225" s="14"/>
      <c r="AV1225" s="54"/>
    </row>
    <row r="1226" s="4" customFormat="1" customHeight="1" spans="8:48">
      <c r="H1226" s="14"/>
      <c r="AV1226" s="54"/>
    </row>
    <row r="1227" s="4" customFormat="1" customHeight="1" spans="8:48">
      <c r="H1227" s="14"/>
      <c r="AV1227" s="54"/>
    </row>
    <row r="1228" s="4" customFormat="1" customHeight="1" spans="8:48">
      <c r="H1228" s="14"/>
      <c r="AV1228" s="54"/>
    </row>
    <row r="1229" s="4" customFormat="1" customHeight="1" spans="8:48">
      <c r="H1229" s="14"/>
      <c r="AV1229" s="54"/>
    </row>
    <row r="1230" s="4" customFormat="1" customHeight="1" spans="8:48">
      <c r="H1230" s="14"/>
      <c r="AV1230" s="54"/>
    </row>
    <row r="1231" s="4" customFormat="1" customHeight="1" spans="8:48">
      <c r="H1231" s="14"/>
      <c r="AV1231" s="54"/>
    </row>
    <row r="1232" s="4" customFormat="1" customHeight="1" spans="8:48">
      <c r="H1232" s="14"/>
      <c r="AV1232" s="54"/>
    </row>
    <row r="1233" s="4" customFormat="1" customHeight="1" spans="8:48">
      <c r="H1233" s="14"/>
      <c r="AV1233" s="54"/>
    </row>
    <row r="1234" s="4" customFormat="1" customHeight="1" spans="8:48">
      <c r="H1234" s="14"/>
      <c r="AV1234" s="54"/>
    </row>
    <row r="1235" s="4" customFormat="1" customHeight="1" spans="8:48">
      <c r="H1235" s="14"/>
      <c r="AV1235" s="54"/>
    </row>
    <row r="1236" s="4" customFormat="1" customHeight="1" spans="8:48">
      <c r="H1236" s="14"/>
      <c r="AV1236" s="54"/>
    </row>
    <row r="1237" s="4" customFormat="1" customHeight="1" spans="8:48">
      <c r="H1237" s="14"/>
      <c r="AV1237" s="54"/>
    </row>
    <row r="1238" s="4" customFormat="1" customHeight="1" spans="8:48">
      <c r="H1238" s="14"/>
      <c r="AV1238" s="54"/>
    </row>
    <row r="1239" s="4" customFormat="1" customHeight="1" spans="8:48">
      <c r="H1239" s="14"/>
      <c r="AV1239" s="54"/>
    </row>
    <row r="1240" s="4" customFormat="1" customHeight="1" spans="8:48">
      <c r="H1240" s="14"/>
      <c r="AV1240" s="54"/>
    </row>
    <row r="1241" s="4" customFormat="1" customHeight="1" spans="8:48">
      <c r="H1241" s="14"/>
      <c r="AV1241" s="54"/>
    </row>
    <row r="1242" s="4" customFormat="1" customHeight="1" spans="8:48">
      <c r="H1242" s="14"/>
      <c r="AV1242" s="54"/>
    </row>
    <row r="1243" s="4" customFormat="1" customHeight="1" spans="8:48">
      <c r="H1243" s="14"/>
      <c r="AV1243" s="54"/>
    </row>
    <row r="1244" s="4" customFormat="1" customHeight="1" spans="8:48">
      <c r="H1244" s="14"/>
      <c r="AV1244" s="54"/>
    </row>
    <row r="1245" s="4" customFormat="1" customHeight="1" spans="8:48">
      <c r="H1245" s="14"/>
      <c r="AV1245" s="54"/>
    </row>
    <row r="1246" s="4" customFormat="1" customHeight="1" spans="8:48">
      <c r="H1246" s="14"/>
      <c r="AV1246" s="54"/>
    </row>
    <row r="1247" s="4" customFormat="1" customHeight="1" spans="8:48">
      <c r="H1247" s="14"/>
      <c r="AV1247" s="54"/>
    </row>
    <row r="1248" s="4" customFormat="1" customHeight="1" spans="8:48">
      <c r="H1248" s="14"/>
      <c r="AV1248" s="54"/>
    </row>
    <row r="1249" s="4" customFormat="1" customHeight="1" spans="8:48">
      <c r="H1249" s="14"/>
      <c r="AV1249" s="54"/>
    </row>
    <row r="1250" s="4" customFormat="1" customHeight="1" spans="8:48">
      <c r="H1250" s="14"/>
      <c r="AV1250" s="54"/>
    </row>
    <row r="1251" s="4" customFormat="1" customHeight="1" spans="8:48">
      <c r="H1251" s="14"/>
      <c r="AV1251" s="54"/>
    </row>
    <row r="1252" s="4" customFormat="1" customHeight="1" spans="8:48">
      <c r="H1252" s="14"/>
      <c r="AV1252" s="54"/>
    </row>
    <row r="1253" s="4" customFormat="1" customHeight="1" spans="8:48">
      <c r="H1253" s="14"/>
      <c r="AV1253" s="54"/>
    </row>
    <row r="1254" s="4" customFormat="1" customHeight="1" spans="8:48">
      <c r="H1254" s="14"/>
      <c r="AV1254" s="54"/>
    </row>
    <row r="1255" s="4" customFormat="1" customHeight="1" spans="8:48">
      <c r="H1255" s="14"/>
      <c r="AV1255" s="54"/>
    </row>
    <row r="1256" s="4" customFormat="1" customHeight="1" spans="8:48">
      <c r="H1256" s="14"/>
      <c r="AV1256" s="54"/>
    </row>
    <row r="1257" s="4" customFormat="1" customHeight="1" spans="8:48">
      <c r="H1257" s="14"/>
      <c r="AV1257" s="54"/>
    </row>
    <row r="1258" s="4" customFormat="1" customHeight="1" spans="8:48">
      <c r="H1258" s="14"/>
      <c r="AV1258" s="54"/>
    </row>
    <row r="1259" s="4" customFormat="1" customHeight="1" spans="8:48">
      <c r="H1259" s="14"/>
      <c r="AV1259" s="54"/>
    </row>
    <row r="1260" s="4" customFormat="1" customHeight="1" spans="8:48">
      <c r="H1260" s="14"/>
      <c r="AV1260" s="54"/>
    </row>
    <row r="1261" s="4" customFormat="1" customHeight="1" spans="8:48">
      <c r="H1261" s="14"/>
      <c r="AV1261" s="54"/>
    </row>
    <row r="1262" s="4" customFormat="1" customHeight="1" spans="8:48">
      <c r="H1262" s="14"/>
      <c r="AV1262" s="54"/>
    </row>
    <row r="1263" s="4" customFormat="1" customHeight="1" spans="8:48">
      <c r="H1263" s="14"/>
      <c r="AV1263" s="54"/>
    </row>
    <row r="1264" s="4" customFormat="1" customHeight="1" spans="8:48">
      <c r="H1264" s="14"/>
      <c r="AV1264" s="54"/>
    </row>
    <row r="1265" s="4" customFormat="1" customHeight="1" spans="8:48">
      <c r="H1265" s="14"/>
      <c r="AV1265" s="54"/>
    </row>
    <row r="1266" s="4" customFormat="1" customHeight="1" spans="8:48">
      <c r="H1266" s="14"/>
      <c r="AV1266" s="54"/>
    </row>
    <row r="1267" s="4" customFormat="1" customHeight="1" spans="8:48">
      <c r="H1267" s="14"/>
      <c r="AV1267" s="54"/>
    </row>
    <row r="1268" s="4" customFormat="1" customHeight="1" spans="8:48">
      <c r="H1268" s="14"/>
      <c r="AV1268" s="54"/>
    </row>
    <row r="1269" s="4" customFormat="1" customHeight="1" spans="8:48">
      <c r="H1269" s="14"/>
      <c r="AV1269" s="54"/>
    </row>
    <row r="1270" s="4" customFormat="1" customHeight="1" spans="8:48">
      <c r="H1270" s="14"/>
      <c r="AV1270" s="54"/>
    </row>
    <row r="1271" s="4" customFormat="1" customHeight="1" spans="8:48">
      <c r="H1271" s="14"/>
      <c r="AV1271" s="54"/>
    </row>
    <row r="1272" s="4" customFormat="1" customHeight="1" spans="8:48">
      <c r="H1272" s="14"/>
      <c r="AV1272" s="54"/>
    </row>
    <row r="1273" s="4" customFormat="1" customHeight="1" spans="8:48">
      <c r="H1273" s="14"/>
      <c r="AV1273" s="54"/>
    </row>
    <row r="1274" s="4" customFormat="1" customHeight="1" spans="8:48">
      <c r="H1274" s="14"/>
      <c r="AV1274" s="54"/>
    </row>
    <row r="1275" s="4" customFormat="1" customHeight="1" spans="8:48">
      <c r="H1275" s="14"/>
      <c r="AV1275" s="54"/>
    </row>
    <row r="1276" s="4" customFormat="1" customHeight="1" spans="8:48">
      <c r="H1276" s="14"/>
      <c r="AV1276" s="54"/>
    </row>
    <row r="1277" s="4" customFormat="1" customHeight="1" spans="8:48">
      <c r="H1277" s="14"/>
      <c r="AV1277" s="54"/>
    </row>
    <row r="1278" s="4" customFormat="1" customHeight="1" spans="8:48">
      <c r="H1278" s="14"/>
      <c r="AV1278" s="54"/>
    </row>
    <row r="1279" s="4" customFormat="1" customHeight="1" spans="8:48">
      <c r="H1279" s="14"/>
      <c r="AV1279" s="54"/>
    </row>
    <row r="1280" s="4" customFormat="1" customHeight="1" spans="8:48">
      <c r="H1280" s="14"/>
      <c r="AV1280" s="54"/>
    </row>
    <row r="1281" s="4" customFormat="1" customHeight="1" spans="8:48">
      <c r="H1281" s="14"/>
      <c r="AV1281" s="54"/>
    </row>
    <row r="1282" s="4" customFormat="1" customHeight="1" spans="8:48">
      <c r="H1282" s="14"/>
      <c r="AV1282" s="54"/>
    </row>
    <row r="1283" s="4" customFormat="1" customHeight="1" spans="8:48">
      <c r="H1283" s="14"/>
      <c r="AV1283" s="54"/>
    </row>
    <row r="1284" s="4" customFormat="1" customHeight="1" spans="8:48">
      <c r="H1284" s="14"/>
      <c r="AV1284" s="54"/>
    </row>
    <row r="1285" s="4" customFormat="1" customHeight="1" spans="8:48">
      <c r="H1285" s="14"/>
      <c r="AV1285" s="54"/>
    </row>
    <row r="1286" s="4" customFormat="1" customHeight="1" spans="8:48">
      <c r="H1286" s="14"/>
      <c r="AV1286" s="54"/>
    </row>
    <row r="1287" s="4" customFormat="1" customHeight="1" spans="8:48">
      <c r="H1287" s="14"/>
      <c r="AV1287" s="54"/>
    </row>
    <row r="1288" s="4" customFormat="1" customHeight="1" spans="8:48">
      <c r="H1288" s="14"/>
      <c r="AV1288" s="54"/>
    </row>
    <row r="1289" s="4" customFormat="1" customHeight="1" spans="8:48">
      <c r="H1289" s="14"/>
      <c r="AV1289" s="54"/>
    </row>
    <row r="1290" s="4" customFormat="1" customHeight="1" spans="8:48">
      <c r="H1290" s="14"/>
      <c r="AV1290" s="54"/>
    </row>
    <row r="1291" s="4" customFormat="1" customHeight="1" spans="8:48">
      <c r="H1291" s="14"/>
      <c r="AV1291" s="54"/>
    </row>
    <row r="1292" s="4" customFormat="1" customHeight="1" spans="8:48">
      <c r="H1292" s="14"/>
      <c r="AV1292" s="54"/>
    </row>
    <row r="1293" s="4" customFormat="1" customHeight="1" spans="8:48">
      <c r="H1293" s="14"/>
      <c r="AV1293" s="54"/>
    </row>
    <row r="1294" s="4" customFormat="1" customHeight="1" spans="8:48">
      <c r="H1294" s="14"/>
      <c r="AV1294" s="54"/>
    </row>
    <row r="1295" s="4" customFormat="1" customHeight="1" spans="8:48">
      <c r="H1295" s="14"/>
      <c r="AV1295" s="54"/>
    </row>
    <row r="1296" s="4" customFormat="1" customHeight="1" spans="8:48">
      <c r="H1296" s="14"/>
      <c r="AV1296" s="54"/>
    </row>
    <row r="1297" s="4" customFormat="1" customHeight="1" spans="8:48">
      <c r="H1297" s="14"/>
      <c r="AV1297" s="54"/>
    </row>
    <row r="1298" s="4" customFormat="1" customHeight="1" spans="8:48">
      <c r="H1298" s="14"/>
      <c r="AV1298" s="54"/>
    </row>
    <row r="1299" s="4" customFormat="1" customHeight="1" spans="8:48">
      <c r="H1299" s="14"/>
      <c r="AV1299" s="54"/>
    </row>
    <row r="1300" s="4" customFormat="1" customHeight="1" spans="8:48">
      <c r="H1300" s="14"/>
      <c r="AV1300" s="54"/>
    </row>
    <row r="1301" s="4" customFormat="1" customHeight="1" spans="8:48">
      <c r="H1301" s="14"/>
      <c r="AV1301" s="54"/>
    </row>
    <row r="1302" s="4" customFormat="1" customHeight="1" spans="8:48">
      <c r="H1302" s="14"/>
      <c r="AV1302" s="54"/>
    </row>
    <row r="1303" s="4" customFormat="1" customHeight="1" spans="8:48">
      <c r="H1303" s="14"/>
      <c r="AV1303" s="54"/>
    </row>
    <row r="1304" s="4" customFormat="1" customHeight="1" spans="8:48">
      <c r="H1304" s="14"/>
      <c r="AV1304" s="54"/>
    </row>
    <row r="1305" s="4" customFormat="1" customHeight="1" spans="8:48">
      <c r="H1305" s="14"/>
      <c r="AV1305" s="54"/>
    </row>
    <row r="1306" s="4" customFormat="1" customHeight="1" spans="8:48">
      <c r="H1306" s="14"/>
      <c r="AV1306" s="54"/>
    </row>
    <row r="1307" s="4" customFormat="1" customHeight="1" spans="8:48">
      <c r="H1307" s="14"/>
      <c r="AV1307" s="54"/>
    </row>
    <row r="1308" s="4" customFormat="1" customHeight="1" spans="8:48">
      <c r="H1308" s="14"/>
      <c r="AV1308" s="54"/>
    </row>
    <row r="1309" s="4" customFormat="1" customHeight="1" spans="8:48">
      <c r="H1309" s="14"/>
      <c r="AV1309" s="54"/>
    </row>
    <row r="1310" s="4" customFormat="1" customHeight="1" spans="8:48">
      <c r="H1310" s="14"/>
      <c r="AV1310" s="54"/>
    </row>
    <row r="1311" s="4" customFormat="1" customHeight="1" spans="8:48">
      <c r="H1311" s="14"/>
      <c r="AV1311" s="54"/>
    </row>
    <row r="1312" s="4" customFormat="1" customHeight="1" spans="8:48">
      <c r="H1312" s="14"/>
      <c r="AV1312" s="54"/>
    </row>
    <row r="1313" s="4" customFormat="1" customHeight="1" spans="8:48">
      <c r="H1313" s="14"/>
      <c r="AV1313" s="54"/>
    </row>
    <row r="1314" s="4" customFormat="1" customHeight="1" spans="8:48">
      <c r="H1314" s="14"/>
      <c r="AV1314" s="54"/>
    </row>
    <row r="1315" s="4" customFormat="1" customHeight="1" spans="8:48">
      <c r="H1315" s="14"/>
      <c r="AV1315" s="54"/>
    </row>
    <row r="1316" s="4" customFormat="1" customHeight="1" spans="8:48">
      <c r="H1316" s="14"/>
      <c r="AV1316" s="54"/>
    </row>
    <row r="1317" s="4" customFormat="1" customHeight="1" spans="8:48">
      <c r="H1317" s="14"/>
      <c r="AV1317" s="54"/>
    </row>
    <row r="1318" s="4" customFormat="1" customHeight="1" spans="8:48">
      <c r="H1318" s="14"/>
      <c r="AV1318" s="54"/>
    </row>
    <row r="1319" s="4" customFormat="1" customHeight="1" spans="8:48">
      <c r="H1319" s="14"/>
      <c r="AV1319" s="54"/>
    </row>
    <row r="1320" s="4" customFormat="1" customHeight="1" spans="8:48">
      <c r="H1320" s="14"/>
      <c r="AV1320" s="54"/>
    </row>
    <row r="1321" s="4" customFormat="1" customHeight="1" spans="8:48">
      <c r="H1321" s="14"/>
      <c r="AV1321" s="54"/>
    </row>
    <row r="1322" s="4" customFormat="1" customHeight="1" spans="8:48">
      <c r="H1322" s="14"/>
      <c r="AV1322" s="54"/>
    </row>
    <row r="1323" s="4" customFormat="1" customHeight="1" spans="8:48">
      <c r="H1323" s="14"/>
      <c r="AV1323" s="54"/>
    </row>
    <row r="1324" s="4" customFormat="1" customHeight="1" spans="8:48">
      <c r="H1324" s="14"/>
      <c r="AV1324" s="54"/>
    </row>
    <row r="1325" s="4" customFormat="1" customHeight="1" spans="8:48">
      <c r="H1325" s="14"/>
      <c r="AV1325" s="54"/>
    </row>
    <row r="1326" s="4" customFormat="1" customHeight="1" spans="8:48">
      <c r="H1326" s="14"/>
      <c r="AV1326" s="54"/>
    </row>
    <row r="1327" s="4" customFormat="1" customHeight="1" spans="8:48">
      <c r="H1327" s="14"/>
      <c r="AV1327" s="54"/>
    </row>
    <row r="1328" s="4" customFormat="1" customHeight="1" spans="8:48">
      <c r="H1328" s="14"/>
      <c r="AV1328" s="54"/>
    </row>
    <row r="1329" s="4" customFormat="1" customHeight="1" spans="8:48">
      <c r="H1329" s="14"/>
      <c r="AV1329" s="54"/>
    </row>
    <row r="1330" s="4" customFormat="1" customHeight="1" spans="8:48">
      <c r="H1330" s="14"/>
      <c r="AV1330" s="54"/>
    </row>
    <row r="1331" s="4" customFormat="1" customHeight="1" spans="8:48">
      <c r="H1331" s="14"/>
      <c r="AV1331" s="54"/>
    </row>
    <row r="1332" s="4" customFormat="1" customHeight="1" spans="8:48">
      <c r="H1332" s="14"/>
      <c r="AV1332" s="54"/>
    </row>
    <row r="1333" s="4" customFormat="1" customHeight="1" spans="8:48">
      <c r="H1333" s="14"/>
      <c r="AV1333" s="54"/>
    </row>
    <row r="1334" s="4" customFormat="1" customHeight="1" spans="8:48">
      <c r="H1334" s="14"/>
      <c r="AV1334" s="54"/>
    </row>
    <row r="1335" s="4" customFormat="1" customHeight="1" spans="8:48">
      <c r="H1335" s="14"/>
      <c r="AV1335" s="54"/>
    </row>
    <row r="1336" s="4" customFormat="1" customHeight="1" spans="8:48">
      <c r="H1336" s="14"/>
      <c r="AV1336" s="54"/>
    </row>
    <row r="1337" s="4" customFormat="1" customHeight="1" spans="8:48">
      <c r="H1337" s="14"/>
      <c r="AV1337" s="54"/>
    </row>
    <row r="1338" s="4" customFormat="1" customHeight="1" spans="8:48">
      <c r="H1338" s="14"/>
      <c r="AV1338" s="54"/>
    </row>
    <row r="1339" s="4" customFormat="1" customHeight="1" spans="8:48">
      <c r="H1339" s="14"/>
      <c r="AV1339" s="54"/>
    </row>
    <row r="1340" s="4" customFormat="1" customHeight="1" spans="8:48">
      <c r="H1340" s="14"/>
      <c r="AV1340" s="54"/>
    </row>
    <row r="1341" s="4" customFormat="1" customHeight="1" spans="8:48">
      <c r="H1341" s="14"/>
      <c r="AV1341" s="54"/>
    </row>
    <row r="1342" s="4" customFormat="1" customHeight="1" spans="8:48">
      <c r="H1342" s="14"/>
      <c r="AV1342" s="54"/>
    </row>
    <row r="1343" s="4" customFormat="1" customHeight="1" spans="8:48">
      <c r="H1343" s="14"/>
      <c r="AV1343" s="54"/>
    </row>
    <row r="1344" s="4" customFormat="1" customHeight="1" spans="8:48">
      <c r="H1344" s="14"/>
      <c r="AV1344" s="54"/>
    </row>
    <row r="1345" s="4" customFormat="1" customHeight="1" spans="8:48">
      <c r="H1345" s="14"/>
      <c r="AV1345" s="54"/>
    </row>
    <row r="1346" s="4" customFormat="1" customHeight="1" spans="8:48">
      <c r="H1346" s="14"/>
      <c r="AV1346" s="54"/>
    </row>
    <row r="1347" s="4" customFormat="1" customHeight="1" spans="8:48">
      <c r="H1347" s="14"/>
      <c r="AV1347" s="54"/>
    </row>
    <row r="1348" s="4" customFormat="1" customHeight="1" spans="8:48">
      <c r="H1348" s="14"/>
      <c r="AV1348" s="54"/>
    </row>
    <row r="1349" s="4" customFormat="1" customHeight="1" spans="8:48">
      <c r="H1349" s="14"/>
      <c r="AV1349" s="54"/>
    </row>
    <row r="1350" s="4" customFormat="1" customHeight="1" spans="8:48">
      <c r="H1350" s="14"/>
      <c r="AV1350" s="54"/>
    </row>
    <row r="1351" s="4" customFormat="1" customHeight="1" spans="8:48">
      <c r="H1351" s="14"/>
      <c r="AV1351" s="54"/>
    </row>
    <row r="1352" s="4" customFormat="1" customHeight="1" spans="8:48">
      <c r="H1352" s="14"/>
      <c r="AV1352" s="54"/>
    </row>
    <row r="1353" s="4" customFormat="1" customHeight="1" spans="8:48">
      <c r="H1353" s="14"/>
      <c r="AV1353" s="54"/>
    </row>
    <row r="1354" s="4" customFormat="1" customHeight="1" spans="8:48">
      <c r="H1354" s="14"/>
      <c r="AV1354" s="54"/>
    </row>
    <row r="1355" s="4" customFormat="1" customHeight="1" spans="8:48">
      <c r="H1355" s="14"/>
      <c r="AV1355" s="54"/>
    </row>
    <row r="1356" s="4" customFormat="1" customHeight="1" spans="8:48">
      <c r="H1356" s="14"/>
      <c r="AV1356" s="54"/>
    </row>
    <row r="1357" s="4" customFormat="1" customHeight="1" spans="8:48">
      <c r="H1357" s="14"/>
      <c r="AV1357" s="54"/>
    </row>
    <row r="1358" s="4" customFormat="1" customHeight="1" spans="8:48">
      <c r="H1358" s="14"/>
      <c r="AV1358" s="54"/>
    </row>
    <row r="1359" s="4" customFormat="1" customHeight="1" spans="8:48">
      <c r="H1359" s="14"/>
      <c r="AV1359" s="54"/>
    </row>
    <row r="1360" s="4" customFormat="1" customHeight="1" spans="8:48">
      <c r="H1360" s="14"/>
      <c r="AV1360" s="54"/>
    </row>
    <row r="1361" s="4" customFormat="1" customHeight="1" spans="8:48">
      <c r="H1361" s="14"/>
      <c r="AV1361" s="54"/>
    </row>
    <row r="1362" s="4" customFormat="1" customHeight="1" spans="8:48">
      <c r="H1362" s="14"/>
      <c r="AV1362" s="54"/>
    </row>
    <row r="1363" s="4" customFormat="1" customHeight="1" spans="8:48">
      <c r="H1363" s="14"/>
      <c r="AV1363" s="54"/>
    </row>
    <row r="1364" s="4" customFormat="1" customHeight="1" spans="8:48">
      <c r="H1364" s="14"/>
      <c r="AV1364" s="54"/>
    </row>
    <row r="1365" s="4" customFormat="1" customHeight="1" spans="8:48">
      <c r="H1365" s="14"/>
      <c r="AV1365" s="54"/>
    </row>
    <row r="1366" s="4" customFormat="1" customHeight="1" spans="8:48">
      <c r="H1366" s="14"/>
      <c r="AV1366" s="54"/>
    </row>
    <row r="1367" s="4" customFormat="1" customHeight="1" spans="8:48">
      <c r="H1367" s="14"/>
      <c r="AV1367" s="54"/>
    </row>
    <row r="1368" s="4" customFormat="1" customHeight="1" spans="8:48">
      <c r="H1368" s="14"/>
      <c r="AV1368" s="54"/>
    </row>
    <row r="1369" s="4" customFormat="1" customHeight="1" spans="8:48">
      <c r="H1369" s="14"/>
      <c r="AV1369" s="54"/>
    </row>
    <row r="1370" s="4" customFormat="1" customHeight="1" spans="8:48">
      <c r="H1370" s="14"/>
      <c r="AV1370" s="54"/>
    </row>
    <row r="1371" s="4" customFormat="1" customHeight="1" spans="8:48">
      <c r="H1371" s="14"/>
      <c r="AV1371" s="54"/>
    </row>
    <row r="1372" s="4" customFormat="1" customHeight="1" spans="8:48">
      <c r="H1372" s="14"/>
      <c r="AV1372" s="54"/>
    </row>
    <row r="1373" s="4" customFormat="1" customHeight="1" spans="8:48">
      <c r="H1373" s="14"/>
      <c r="AV1373" s="54"/>
    </row>
    <row r="1374" s="4" customFormat="1" customHeight="1" spans="8:48">
      <c r="H1374" s="14"/>
      <c r="AV1374" s="54"/>
    </row>
    <row r="1375" s="4" customFormat="1" customHeight="1" spans="8:48">
      <c r="H1375" s="14"/>
      <c r="AV1375" s="54"/>
    </row>
    <row r="1376" s="4" customFormat="1" customHeight="1" spans="8:48">
      <c r="H1376" s="14"/>
      <c r="AV1376" s="54"/>
    </row>
    <row r="1377" s="4" customFormat="1" customHeight="1" spans="8:48">
      <c r="H1377" s="14"/>
      <c r="AV1377" s="54"/>
    </row>
    <row r="1378" s="4" customFormat="1" customHeight="1" spans="8:48">
      <c r="H1378" s="14"/>
      <c r="AV1378" s="54"/>
    </row>
    <row r="1379" s="4" customFormat="1" customHeight="1" spans="8:48">
      <c r="H1379" s="14"/>
      <c r="AV1379" s="54"/>
    </row>
    <row r="1380" s="4" customFormat="1" customHeight="1" spans="8:48">
      <c r="H1380" s="14"/>
      <c r="AV1380" s="54"/>
    </row>
    <row r="1381" s="4" customFormat="1" customHeight="1" spans="8:48">
      <c r="H1381" s="14"/>
      <c r="AV1381" s="54"/>
    </row>
    <row r="1382" s="4" customFormat="1" customHeight="1" spans="8:48">
      <c r="H1382" s="14"/>
      <c r="AV1382" s="54"/>
    </row>
    <row r="1383" s="4" customFormat="1" customHeight="1" spans="8:48">
      <c r="H1383" s="14"/>
      <c r="AV1383" s="54"/>
    </row>
    <row r="1384" s="4" customFormat="1" customHeight="1" spans="8:48">
      <c r="H1384" s="14"/>
      <c r="AV1384" s="54"/>
    </row>
    <row r="1385" s="4" customFormat="1" customHeight="1" spans="8:48">
      <c r="H1385" s="14"/>
      <c r="AV1385" s="54"/>
    </row>
    <row r="1386" s="4" customFormat="1" customHeight="1" spans="8:48">
      <c r="H1386" s="14"/>
      <c r="AV1386" s="54"/>
    </row>
    <row r="1387" s="4" customFormat="1" customHeight="1" spans="8:48">
      <c r="H1387" s="14"/>
      <c r="AV1387" s="54"/>
    </row>
    <row r="1388" s="4" customFormat="1" customHeight="1" spans="8:48">
      <c r="H1388" s="14"/>
      <c r="AV1388" s="54"/>
    </row>
    <row r="1389" s="4" customFormat="1" customHeight="1" spans="8:48">
      <c r="H1389" s="14"/>
      <c r="AV1389" s="54"/>
    </row>
    <row r="1390" s="4" customFormat="1" customHeight="1" spans="8:48">
      <c r="H1390" s="14"/>
      <c r="AV1390" s="54"/>
    </row>
    <row r="1391" s="4" customFormat="1" customHeight="1" spans="8:48">
      <c r="H1391" s="14"/>
      <c r="AV1391" s="54"/>
    </row>
    <row r="1392" s="4" customFormat="1" customHeight="1" spans="8:48">
      <c r="H1392" s="14"/>
      <c r="AV1392" s="54"/>
    </row>
    <row r="1393" s="4" customFormat="1" customHeight="1" spans="8:48">
      <c r="H1393" s="14"/>
      <c r="AV1393" s="54"/>
    </row>
    <row r="1394" s="4" customFormat="1" customHeight="1" spans="8:48">
      <c r="H1394" s="14"/>
      <c r="AV1394" s="54"/>
    </row>
    <row r="1395" s="4" customFormat="1" customHeight="1" spans="8:48">
      <c r="H1395" s="14"/>
      <c r="AV1395" s="54"/>
    </row>
    <row r="1396" s="4" customFormat="1" customHeight="1" spans="8:48">
      <c r="H1396" s="14"/>
      <c r="AV1396" s="54"/>
    </row>
    <row r="1397" s="4" customFormat="1" customHeight="1" spans="8:48">
      <c r="H1397" s="14"/>
      <c r="AV1397" s="54"/>
    </row>
    <row r="1398" s="4" customFormat="1" customHeight="1" spans="8:48">
      <c r="H1398" s="14"/>
      <c r="AV1398" s="54"/>
    </row>
    <row r="1399" s="4" customFormat="1" customHeight="1" spans="8:48">
      <c r="H1399" s="14"/>
      <c r="AV1399" s="54"/>
    </row>
    <row r="1400" s="4" customFormat="1" customHeight="1" spans="8:48">
      <c r="H1400" s="14"/>
      <c r="AV1400" s="54"/>
    </row>
    <row r="1401" s="4" customFormat="1" customHeight="1" spans="8:48">
      <c r="H1401" s="14"/>
      <c r="AV1401" s="54"/>
    </row>
    <row r="1402" s="4" customFormat="1" customHeight="1" spans="8:48">
      <c r="H1402" s="14"/>
      <c r="AV1402" s="54"/>
    </row>
    <row r="1403" s="4" customFormat="1" customHeight="1" spans="8:48">
      <c r="H1403" s="14"/>
      <c r="AV1403" s="54"/>
    </row>
    <row r="1404" s="4" customFormat="1" customHeight="1" spans="8:48">
      <c r="H1404" s="14"/>
      <c r="AV1404" s="54"/>
    </row>
    <row r="1405" s="4" customFormat="1" customHeight="1" spans="8:48">
      <c r="H1405" s="14"/>
      <c r="AV1405" s="54"/>
    </row>
    <row r="1406" s="4" customFormat="1" customHeight="1" spans="8:48">
      <c r="H1406" s="14"/>
      <c r="AV1406" s="54"/>
    </row>
    <row r="1407" s="4" customFormat="1" customHeight="1" spans="8:48">
      <c r="H1407" s="14"/>
      <c r="AV1407" s="54"/>
    </row>
    <row r="1408" s="4" customFormat="1" customHeight="1" spans="8:48">
      <c r="H1408" s="14"/>
      <c r="AV1408" s="54"/>
    </row>
    <row r="1409" s="4" customFormat="1" customHeight="1" spans="8:48">
      <c r="H1409" s="14"/>
      <c r="AV1409" s="54"/>
    </row>
    <row r="1410" s="4" customFormat="1" customHeight="1" spans="8:48">
      <c r="H1410" s="14"/>
      <c r="AV1410" s="54"/>
    </row>
    <row r="1411" s="4" customFormat="1" customHeight="1" spans="8:48">
      <c r="H1411" s="14"/>
      <c r="AV1411" s="54"/>
    </row>
    <row r="1412" s="4" customFormat="1" customHeight="1" spans="8:48">
      <c r="H1412" s="14"/>
      <c r="AV1412" s="54"/>
    </row>
    <row r="1413" s="4" customFormat="1" customHeight="1" spans="8:48">
      <c r="H1413" s="14"/>
      <c r="AV1413" s="54"/>
    </row>
    <row r="1414" s="4" customFormat="1" customHeight="1" spans="8:48">
      <c r="H1414" s="14"/>
      <c r="AV1414" s="54"/>
    </row>
    <row r="1415" s="4" customFormat="1" customHeight="1" spans="8:48">
      <c r="H1415" s="14"/>
      <c r="AV1415" s="54"/>
    </row>
    <row r="1416" s="4" customFormat="1" customHeight="1" spans="8:48">
      <c r="H1416" s="14"/>
      <c r="AV1416" s="54"/>
    </row>
    <row r="1417" s="4" customFormat="1" customHeight="1" spans="8:48">
      <c r="H1417" s="14"/>
      <c r="AV1417" s="54"/>
    </row>
    <row r="1418" s="4" customFormat="1" customHeight="1" spans="8:48">
      <c r="H1418" s="14"/>
      <c r="AV1418" s="54"/>
    </row>
    <row r="1419" s="4" customFormat="1" customHeight="1" spans="8:48">
      <c r="H1419" s="14"/>
      <c r="AV1419" s="54"/>
    </row>
    <row r="1420" s="4" customFormat="1" customHeight="1" spans="8:48">
      <c r="H1420" s="14"/>
      <c r="AV1420" s="54"/>
    </row>
    <row r="1421" s="4" customFormat="1" customHeight="1" spans="8:48">
      <c r="H1421" s="14"/>
      <c r="AV1421" s="54"/>
    </row>
    <row r="1422" s="4" customFormat="1" customHeight="1" spans="8:48">
      <c r="H1422" s="14"/>
      <c r="AV1422" s="54"/>
    </row>
    <row r="1423" s="4" customFormat="1" customHeight="1" spans="8:48">
      <c r="H1423" s="14"/>
      <c r="AV1423" s="54"/>
    </row>
    <row r="1424" s="4" customFormat="1" customHeight="1" spans="8:48">
      <c r="H1424" s="14"/>
      <c r="AV1424" s="54"/>
    </row>
    <row r="1425" s="4" customFormat="1" customHeight="1" spans="8:48">
      <c r="H1425" s="14"/>
      <c r="AV1425" s="54"/>
    </row>
    <row r="1426" s="4" customFormat="1" customHeight="1" spans="8:48">
      <c r="H1426" s="14"/>
      <c r="AV1426" s="54"/>
    </row>
    <row r="1427" s="4" customFormat="1" customHeight="1" spans="8:48">
      <c r="H1427" s="14"/>
      <c r="AV1427" s="54"/>
    </row>
    <row r="1428" s="4" customFormat="1" customHeight="1" spans="8:48">
      <c r="H1428" s="14"/>
      <c r="AV1428" s="54"/>
    </row>
    <row r="1429" s="4" customFormat="1" customHeight="1" spans="8:48">
      <c r="H1429" s="14"/>
      <c r="AV1429" s="54"/>
    </row>
    <row r="1430" s="4" customFormat="1" customHeight="1" spans="8:48">
      <c r="H1430" s="14"/>
      <c r="AV1430" s="54"/>
    </row>
    <row r="1431" s="4" customFormat="1" customHeight="1" spans="8:48">
      <c r="H1431" s="14"/>
      <c r="AV1431" s="54"/>
    </row>
    <row r="1432" s="4" customFormat="1" customHeight="1" spans="8:48">
      <c r="H1432" s="14"/>
      <c r="AV1432" s="54"/>
    </row>
    <row r="1433" s="4" customFormat="1" customHeight="1" spans="8:48">
      <c r="H1433" s="14"/>
      <c r="AV1433" s="54"/>
    </row>
    <row r="1434" s="4" customFormat="1" customHeight="1" spans="8:48">
      <c r="H1434" s="14"/>
      <c r="AV1434" s="54"/>
    </row>
    <row r="1435" s="4" customFormat="1" customHeight="1" spans="8:48">
      <c r="H1435" s="14"/>
      <c r="AV1435" s="54"/>
    </row>
    <row r="1436" s="4" customFormat="1" customHeight="1" spans="8:48">
      <c r="H1436" s="14"/>
      <c r="AV1436" s="54"/>
    </row>
    <row r="1437" s="4" customFormat="1" customHeight="1" spans="8:48">
      <c r="H1437" s="14"/>
      <c r="AV1437" s="54"/>
    </row>
    <row r="1438" s="4" customFormat="1" customHeight="1" spans="8:48">
      <c r="H1438" s="14"/>
      <c r="AV1438" s="54"/>
    </row>
    <row r="1439" s="4" customFormat="1" customHeight="1" spans="8:48">
      <c r="H1439" s="14"/>
      <c r="AV1439" s="54"/>
    </row>
    <row r="1440" s="4" customFormat="1" customHeight="1" spans="8:48">
      <c r="H1440" s="14"/>
      <c r="AV1440" s="54"/>
    </row>
    <row r="1441" s="4" customFormat="1" customHeight="1" spans="8:48">
      <c r="H1441" s="14"/>
      <c r="AV1441" s="54"/>
    </row>
    <row r="1442" s="4" customFormat="1" customHeight="1" spans="8:48">
      <c r="H1442" s="14"/>
      <c r="AV1442" s="54"/>
    </row>
    <row r="1443" s="4" customFormat="1" customHeight="1" spans="8:48">
      <c r="H1443" s="14"/>
      <c r="AV1443" s="54"/>
    </row>
    <row r="1444" s="4" customFormat="1" customHeight="1" spans="8:48">
      <c r="H1444" s="14"/>
      <c r="AV1444" s="54"/>
    </row>
    <row r="1445" s="4" customFormat="1" customHeight="1" spans="8:48">
      <c r="H1445" s="14"/>
      <c r="AV1445" s="54"/>
    </row>
    <row r="1446" s="4" customFormat="1" customHeight="1" spans="8:48">
      <c r="H1446" s="14"/>
      <c r="AV1446" s="54"/>
    </row>
    <row r="1447" s="4" customFormat="1" customHeight="1" spans="8:48">
      <c r="H1447" s="14"/>
      <c r="AV1447" s="54"/>
    </row>
    <row r="1448" s="4" customFormat="1" customHeight="1" spans="8:48">
      <c r="H1448" s="14"/>
      <c r="AV1448" s="54"/>
    </row>
    <row r="1449" s="4" customFormat="1" customHeight="1" spans="8:48">
      <c r="H1449" s="14"/>
      <c r="AV1449" s="54"/>
    </row>
    <row r="1450" s="4" customFormat="1" customHeight="1" spans="8:48">
      <c r="H1450" s="14"/>
      <c r="AV1450" s="54"/>
    </row>
    <row r="1451" s="4" customFormat="1" customHeight="1" spans="8:48">
      <c r="H1451" s="14"/>
      <c r="AV1451" s="54"/>
    </row>
    <row r="1452" s="4" customFormat="1" customHeight="1" spans="8:48">
      <c r="H1452" s="14"/>
      <c r="AV1452" s="54"/>
    </row>
    <row r="1453" s="4" customFormat="1" customHeight="1" spans="8:48">
      <c r="H1453" s="14"/>
      <c r="AV1453" s="54"/>
    </row>
    <row r="1454" s="4" customFormat="1" customHeight="1" spans="8:48">
      <c r="H1454" s="14"/>
      <c r="AV1454" s="54"/>
    </row>
    <row r="1455" s="4" customFormat="1" customHeight="1" spans="8:48">
      <c r="H1455" s="14"/>
      <c r="AV1455" s="54"/>
    </row>
    <row r="1456" s="4" customFormat="1" customHeight="1" spans="8:48">
      <c r="H1456" s="14"/>
      <c r="AV1456" s="54"/>
    </row>
    <row r="1457" s="4" customFormat="1" customHeight="1" spans="8:48">
      <c r="H1457" s="14"/>
      <c r="AV1457" s="54"/>
    </row>
    <row r="1458" s="4" customFormat="1" customHeight="1" spans="8:48">
      <c r="H1458" s="14"/>
      <c r="AV1458" s="54"/>
    </row>
    <row r="1459" s="4" customFormat="1" customHeight="1" spans="8:48">
      <c r="H1459" s="14"/>
      <c r="AV1459" s="54"/>
    </row>
    <row r="1460" s="4" customFormat="1" customHeight="1" spans="8:48">
      <c r="H1460" s="14"/>
      <c r="AV1460" s="54"/>
    </row>
    <row r="1461" s="4" customFormat="1" customHeight="1" spans="8:48">
      <c r="H1461" s="14"/>
      <c r="AV1461" s="54"/>
    </row>
    <row r="1462" s="4" customFormat="1" customHeight="1" spans="8:48">
      <c r="H1462" s="14"/>
      <c r="AV1462" s="54"/>
    </row>
    <row r="1463" s="4" customFormat="1" customHeight="1" spans="8:48">
      <c r="H1463" s="14"/>
      <c r="AV1463" s="54"/>
    </row>
    <row r="1464" s="4" customFormat="1" customHeight="1" spans="8:48">
      <c r="H1464" s="14"/>
      <c r="AV1464" s="54"/>
    </row>
    <row r="1465" s="4" customFormat="1" customHeight="1" spans="8:48">
      <c r="H1465" s="14"/>
      <c r="AV1465" s="54"/>
    </row>
    <row r="1466" s="4" customFormat="1" customHeight="1" spans="8:48">
      <c r="H1466" s="14"/>
      <c r="AV1466" s="54"/>
    </row>
    <row r="1467" s="4" customFormat="1" customHeight="1" spans="8:48">
      <c r="H1467" s="14"/>
      <c r="AV1467" s="54"/>
    </row>
    <row r="1468" s="4" customFormat="1" customHeight="1" spans="8:48">
      <c r="H1468" s="14"/>
      <c r="AV1468" s="54"/>
    </row>
    <row r="1469" s="4" customFormat="1" customHeight="1" spans="8:48">
      <c r="H1469" s="14"/>
      <c r="AV1469" s="54"/>
    </row>
    <row r="1470" s="4" customFormat="1" customHeight="1" spans="8:48">
      <c r="H1470" s="14"/>
      <c r="AV1470" s="54"/>
    </row>
    <row r="1471" s="4" customFormat="1" customHeight="1" spans="8:48">
      <c r="H1471" s="14"/>
      <c r="AV1471" s="54"/>
    </row>
    <row r="1472" s="4" customFormat="1" customHeight="1" spans="8:48">
      <c r="H1472" s="14"/>
      <c r="AV1472" s="54"/>
    </row>
    <row r="1473" s="4" customFormat="1" customHeight="1" spans="8:48">
      <c r="H1473" s="14"/>
      <c r="AV1473" s="54"/>
    </row>
    <row r="1474" s="4" customFormat="1" customHeight="1" spans="8:48">
      <c r="H1474" s="14"/>
      <c r="AV1474" s="54"/>
    </row>
    <row r="1475" s="4" customFormat="1" customHeight="1" spans="8:48">
      <c r="H1475" s="14"/>
      <c r="AV1475" s="54"/>
    </row>
    <row r="1476" s="4" customFormat="1" customHeight="1" spans="8:48">
      <c r="H1476" s="14"/>
      <c r="AV1476" s="54"/>
    </row>
    <row r="1477" s="4" customFormat="1" customHeight="1" spans="8:48">
      <c r="H1477" s="14"/>
      <c r="AV1477" s="54"/>
    </row>
    <row r="1478" s="4" customFormat="1" customHeight="1" spans="8:48">
      <c r="H1478" s="14"/>
      <c r="AV1478" s="54"/>
    </row>
    <row r="1479" s="4" customFormat="1" customHeight="1" spans="8:48">
      <c r="H1479" s="14"/>
      <c r="AV1479" s="54"/>
    </row>
    <row r="1480" s="4" customFormat="1" customHeight="1" spans="8:48">
      <c r="H1480" s="14"/>
      <c r="AV1480" s="54"/>
    </row>
    <row r="1481" s="4" customFormat="1" customHeight="1" spans="8:48">
      <c r="H1481" s="14"/>
      <c r="AV1481" s="54"/>
    </row>
    <row r="1482" s="4" customFormat="1" customHeight="1" spans="8:48">
      <c r="H1482" s="14"/>
      <c r="AV1482" s="54"/>
    </row>
    <row r="1483" s="4" customFormat="1" customHeight="1" spans="8:48">
      <c r="H1483" s="14"/>
      <c r="AV1483" s="54"/>
    </row>
    <row r="1484" s="4" customFormat="1" customHeight="1" spans="8:48">
      <c r="H1484" s="14"/>
      <c r="AV1484" s="54"/>
    </row>
    <row r="1485" s="4" customFormat="1" customHeight="1" spans="8:48">
      <c r="H1485" s="14"/>
      <c r="AV1485" s="54"/>
    </row>
    <row r="1486" s="4" customFormat="1" customHeight="1" spans="8:48">
      <c r="H1486" s="14"/>
      <c r="AV1486" s="54"/>
    </row>
    <row r="1487" s="4" customFormat="1" customHeight="1" spans="8:48">
      <c r="H1487" s="14"/>
      <c r="AV1487" s="54"/>
    </row>
    <row r="1488" s="4" customFormat="1" customHeight="1" spans="8:48">
      <c r="H1488" s="14"/>
      <c r="AV1488" s="54"/>
    </row>
    <row r="1489" s="4" customFormat="1" customHeight="1" spans="8:48">
      <c r="H1489" s="14"/>
      <c r="AV1489" s="54"/>
    </row>
    <row r="1490" s="4" customFormat="1" customHeight="1" spans="8:48">
      <c r="H1490" s="14"/>
      <c r="AV1490" s="54"/>
    </row>
    <row r="1491" s="4" customFormat="1" customHeight="1" spans="8:48">
      <c r="H1491" s="14"/>
      <c r="AV1491" s="54"/>
    </row>
    <row r="1492" s="4" customFormat="1" customHeight="1" spans="8:48">
      <c r="H1492" s="14"/>
      <c r="AV1492" s="54"/>
    </row>
    <row r="1493" s="4" customFormat="1" customHeight="1" spans="8:48">
      <c r="H1493" s="14"/>
      <c r="AV1493" s="54"/>
    </row>
    <row r="1494" s="4" customFormat="1" customHeight="1" spans="8:48">
      <c r="H1494" s="14"/>
      <c r="AV1494" s="54"/>
    </row>
    <row r="1495" s="4" customFormat="1" customHeight="1" spans="8:48">
      <c r="H1495" s="14"/>
      <c r="AV1495" s="54"/>
    </row>
    <row r="1496" s="4" customFormat="1" customHeight="1" spans="8:48">
      <c r="H1496" s="14"/>
      <c r="AV1496" s="54"/>
    </row>
    <row r="1497" s="4" customFormat="1" customHeight="1" spans="8:48">
      <c r="H1497" s="14"/>
      <c r="AV1497" s="54"/>
    </row>
    <row r="1498" s="4" customFormat="1" customHeight="1" spans="8:48">
      <c r="H1498" s="14"/>
      <c r="AV1498" s="54"/>
    </row>
    <row r="1499" s="4" customFormat="1" customHeight="1" spans="8:48">
      <c r="H1499" s="14"/>
      <c r="AV1499" s="54"/>
    </row>
    <row r="1500" s="4" customFormat="1" customHeight="1" spans="8:48">
      <c r="H1500" s="14"/>
      <c r="AV1500" s="54"/>
    </row>
    <row r="1501" s="4" customFormat="1" customHeight="1" spans="8:48">
      <c r="H1501" s="14"/>
      <c r="AV1501" s="54"/>
    </row>
    <row r="1502" s="4" customFormat="1" customHeight="1" spans="8:48">
      <c r="H1502" s="14"/>
      <c r="AV1502" s="54"/>
    </row>
    <row r="1503" s="4" customFormat="1" customHeight="1" spans="8:48">
      <c r="H1503" s="14"/>
      <c r="AV1503" s="54"/>
    </row>
    <row r="1504" s="4" customFormat="1" customHeight="1" spans="8:48">
      <c r="H1504" s="14"/>
      <c r="AV1504" s="54"/>
    </row>
    <row r="1505" s="4" customFormat="1" customHeight="1" spans="8:48">
      <c r="H1505" s="14"/>
      <c r="AV1505" s="54"/>
    </row>
    <row r="1506" s="4" customFormat="1" customHeight="1" spans="8:48">
      <c r="H1506" s="14"/>
      <c r="AV1506" s="54"/>
    </row>
    <row r="1507" s="4" customFormat="1" customHeight="1" spans="8:48">
      <c r="H1507" s="14"/>
      <c r="AV1507" s="54"/>
    </row>
    <row r="1508" s="4" customFormat="1" customHeight="1" spans="8:48">
      <c r="H1508" s="14"/>
      <c r="AV1508" s="54"/>
    </row>
    <row r="1509" s="4" customFormat="1" customHeight="1" spans="8:48">
      <c r="H1509" s="14"/>
      <c r="AV1509" s="54"/>
    </row>
    <row r="1510" s="4" customFormat="1" customHeight="1" spans="8:48">
      <c r="H1510" s="14"/>
      <c r="AV1510" s="54"/>
    </row>
    <row r="1511" s="4" customFormat="1" customHeight="1" spans="8:48">
      <c r="H1511" s="14"/>
      <c r="AV1511" s="54"/>
    </row>
    <row r="1512" s="4" customFormat="1" customHeight="1" spans="8:48">
      <c r="H1512" s="14"/>
      <c r="AV1512" s="54"/>
    </row>
    <row r="1513" s="4" customFormat="1" customHeight="1" spans="8:48">
      <c r="H1513" s="14"/>
      <c r="AV1513" s="54"/>
    </row>
    <row r="1514" s="4" customFormat="1" customHeight="1" spans="8:48">
      <c r="H1514" s="14"/>
      <c r="AV1514" s="54"/>
    </row>
    <row r="1515" s="4" customFormat="1" customHeight="1" spans="8:48">
      <c r="H1515" s="14"/>
      <c r="AV1515" s="54"/>
    </row>
    <row r="1516" s="4" customFormat="1" customHeight="1" spans="8:48">
      <c r="H1516" s="14"/>
      <c r="AV1516" s="54"/>
    </row>
    <row r="1517" s="4" customFormat="1" customHeight="1" spans="8:48">
      <c r="H1517" s="14"/>
      <c r="AV1517" s="54"/>
    </row>
    <row r="1518" s="4" customFormat="1" customHeight="1" spans="8:48">
      <c r="H1518" s="14"/>
      <c r="AV1518" s="54"/>
    </row>
    <row r="1519" s="4" customFormat="1" customHeight="1" spans="8:48">
      <c r="H1519" s="14"/>
      <c r="AV1519" s="54"/>
    </row>
    <row r="1520" s="4" customFormat="1" customHeight="1" spans="8:48">
      <c r="H1520" s="14"/>
      <c r="AV1520" s="54"/>
    </row>
    <row r="1521" s="4" customFormat="1" customHeight="1" spans="8:48">
      <c r="H1521" s="14"/>
      <c r="AV1521" s="54"/>
    </row>
    <row r="1522" s="4" customFormat="1" customHeight="1" spans="8:48">
      <c r="H1522" s="14"/>
      <c r="AV1522" s="54"/>
    </row>
    <row r="1523" s="4" customFormat="1" customHeight="1" spans="8:48">
      <c r="H1523" s="14"/>
      <c r="AV1523" s="54"/>
    </row>
    <row r="1524" s="4" customFormat="1" customHeight="1" spans="8:48">
      <c r="H1524" s="14"/>
      <c r="AV1524" s="54"/>
    </row>
    <row r="1525" s="4" customFormat="1" customHeight="1" spans="8:48">
      <c r="H1525" s="14"/>
      <c r="AV1525" s="54"/>
    </row>
    <row r="1526" s="4" customFormat="1" customHeight="1" spans="8:48">
      <c r="H1526" s="14"/>
      <c r="AV1526" s="54"/>
    </row>
    <row r="1527" s="4" customFormat="1" customHeight="1" spans="8:48">
      <c r="H1527" s="14"/>
      <c r="AV1527" s="54"/>
    </row>
    <row r="1528" s="4" customFormat="1" customHeight="1" spans="8:48">
      <c r="H1528" s="14"/>
      <c r="AV1528" s="54"/>
    </row>
    <row r="1529" s="4" customFormat="1" customHeight="1" spans="8:48">
      <c r="H1529" s="14"/>
      <c r="AV1529" s="54"/>
    </row>
    <row r="1530" s="4" customFormat="1" customHeight="1" spans="8:48">
      <c r="H1530" s="14"/>
      <c r="AV1530" s="54"/>
    </row>
    <row r="1531" s="4" customFormat="1" customHeight="1" spans="8:48">
      <c r="H1531" s="14"/>
      <c r="AV1531" s="54"/>
    </row>
    <row r="1532" s="4" customFormat="1" customHeight="1" spans="8:48">
      <c r="H1532" s="14"/>
      <c r="AV1532" s="54"/>
    </row>
    <row r="1533" s="4" customFormat="1" customHeight="1" spans="8:48">
      <c r="H1533" s="14"/>
      <c r="AV1533" s="54"/>
    </row>
    <row r="1534" s="4" customFormat="1" customHeight="1" spans="8:48">
      <c r="H1534" s="14"/>
      <c r="AV1534" s="54"/>
    </row>
    <row r="1535" s="4" customFormat="1" customHeight="1" spans="8:48">
      <c r="H1535" s="14"/>
      <c r="AV1535" s="54"/>
    </row>
    <row r="1536" s="4" customFormat="1" customHeight="1" spans="8:48">
      <c r="H1536" s="14"/>
      <c r="AV1536" s="54"/>
    </row>
    <row r="1537" s="4" customFormat="1" customHeight="1" spans="8:48">
      <c r="H1537" s="14"/>
      <c r="AV1537" s="54"/>
    </row>
    <row r="1538" s="4" customFormat="1" customHeight="1" spans="8:48">
      <c r="H1538" s="14"/>
      <c r="AV1538" s="54"/>
    </row>
    <row r="1539" s="4" customFormat="1" customHeight="1" spans="8:48">
      <c r="H1539" s="14"/>
      <c r="AV1539" s="54"/>
    </row>
    <row r="1540" s="4" customFormat="1" customHeight="1" spans="8:48">
      <c r="H1540" s="14"/>
      <c r="AV1540" s="54"/>
    </row>
    <row r="1541" s="4" customFormat="1" customHeight="1" spans="8:48">
      <c r="H1541" s="14"/>
      <c r="AV1541" s="54"/>
    </row>
    <row r="1542" s="4" customFormat="1" customHeight="1" spans="8:48">
      <c r="H1542" s="14"/>
      <c r="AV1542" s="54"/>
    </row>
    <row r="1543" s="4" customFormat="1" customHeight="1" spans="8:48">
      <c r="H1543" s="14"/>
      <c r="AV1543" s="54"/>
    </row>
    <row r="1544" s="4" customFormat="1" customHeight="1" spans="8:48">
      <c r="H1544" s="14"/>
      <c r="AV1544" s="54"/>
    </row>
    <row r="1545" s="4" customFormat="1" customHeight="1" spans="8:48">
      <c r="H1545" s="14"/>
      <c r="AV1545" s="54"/>
    </row>
    <row r="1546" s="4" customFormat="1" customHeight="1" spans="8:48">
      <c r="H1546" s="14"/>
      <c r="AV1546" s="54"/>
    </row>
    <row r="1547" s="4" customFormat="1" customHeight="1" spans="8:48">
      <c r="H1547" s="14"/>
      <c r="AV1547" s="54"/>
    </row>
    <row r="1548" s="4" customFormat="1" customHeight="1" spans="8:48">
      <c r="H1548" s="14"/>
      <c r="AV1548" s="54"/>
    </row>
    <row r="1549" s="4" customFormat="1" customHeight="1" spans="8:48">
      <c r="H1549" s="14"/>
      <c r="AV1549" s="54"/>
    </row>
    <row r="1550" s="4" customFormat="1" customHeight="1" spans="8:48">
      <c r="H1550" s="14"/>
      <c r="AV1550" s="54"/>
    </row>
    <row r="1551" s="4" customFormat="1" customHeight="1" spans="8:48">
      <c r="H1551" s="14"/>
      <c r="AV1551" s="54"/>
    </row>
    <row r="1552" s="4" customFormat="1" customHeight="1" spans="8:48">
      <c r="H1552" s="14"/>
      <c r="AV1552" s="54"/>
    </row>
    <row r="1553" s="4" customFormat="1" customHeight="1" spans="8:48">
      <c r="H1553" s="14"/>
      <c r="AV1553" s="54"/>
    </row>
    <row r="1554" s="4" customFormat="1" customHeight="1" spans="8:48">
      <c r="H1554" s="14"/>
      <c r="AV1554" s="54"/>
    </row>
    <row r="1555" s="4" customFormat="1" customHeight="1" spans="8:48">
      <c r="H1555" s="14"/>
      <c r="AV1555" s="54"/>
    </row>
    <row r="1556" s="4" customFormat="1" customHeight="1" spans="8:48">
      <c r="H1556" s="14"/>
      <c r="AV1556" s="54"/>
    </row>
    <row r="1557" s="4" customFormat="1" customHeight="1" spans="8:48">
      <c r="H1557" s="14"/>
      <c r="AV1557" s="54"/>
    </row>
    <row r="1558" s="4" customFormat="1" customHeight="1" spans="8:48">
      <c r="H1558" s="14"/>
      <c r="AV1558" s="54"/>
    </row>
    <row r="1559" s="4" customFormat="1" customHeight="1" spans="8:48">
      <c r="H1559" s="14"/>
      <c r="AV1559" s="54"/>
    </row>
    <row r="1560" s="4" customFormat="1" customHeight="1" spans="8:48">
      <c r="H1560" s="14"/>
      <c r="AV1560" s="54"/>
    </row>
    <row r="1561" s="4" customFormat="1" customHeight="1" spans="8:48">
      <c r="H1561" s="14"/>
      <c r="AV1561" s="54"/>
    </row>
    <row r="1562" s="4" customFormat="1" customHeight="1" spans="8:48">
      <c r="H1562" s="14"/>
      <c r="AV1562" s="54"/>
    </row>
    <row r="1563" s="4" customFormat="1" customHeight="1" spans="8:48">
      <c r="H1563" s="14"/>
      <c r="AV1563" s="54"/>
    </row>
    <row r="1564" s="4" customFormat="1" customHeight="1" spans="8:48">
      <c r="H1564" s="14"/>
      <c r="AV1564" s="54"/>
    </row>
    <row r="1565" s="4" customFormat="1" customHeight="1" spans="8:48">
      <c r="H1565" s="14"/>
      <c r="AV1565" s="54"/>
    </row>
    <row r="1566" s="4" customFormat="1" customHeight="1" spans="8:48">
      <c r="H1566" s="14"/>
      <c r="AV1566" s="54"/>
    </row>
    <row r="1567" s="4" customFormat="1" customHeight="1" spans="8:48">
      <c r="H1567" s="14"/>
      <c r="AV1567" s="54"/>
    </row>
    <row r="1568" s="4" customFormat="1" customHeight="1" spans="8:48">
      <c r="H1568" s="14"/>
      <c r="AV1568" s="54"/>
    </row>
    <row r="1569" s="4" customFormat="1" customHeight="1" spans="8:48">
      <c r="H1569" s="14"/>
      <c r="AV1569" s="54"/>
    </row>
    <row r="1570" s="4" customFormat="1" customHeight="1" spans="8:48">
      <c r="H1570" s="14"/>
      <c r="AV1570" s="54"/>
    </row>
    <row r="1571" s="4" customFormat="1" customHeight="1" spans="8:48">
      <c r="H1571" s="14"/>
      <c r="AV1571" s="54"/>
    </row>
    <row r="1572" s="4" customFormat="1" customHeight="1" spans="8:48">
      <c r="H1572" s="14"/>
      <c r="AV1572" s="54"/>
    </row>
    <row r="1573" s="4" customFormat="1" customHeight="1" spans="8:48">
      <c r="H1573" s="14"/>
      <c r="AV1573" s="54"/>
    </row>
    <row r="1574" s="4" customFormat="1" customHeight="1" spans="8:48">
      <c r="H1574" s="14"/>
      <c r="AV1574" s="54"/>
    </row>
    <row r="1575" s="4" customFormat="1" customHeight="1" spans="8:48">
      <c r="H1575" s="14"/>
      <c r="AV1575" s="54"/>
    </row>
    <row r="1576" s="4" customFormat="1" customHeight="1" spans="8:48">
      <c r="H1576" s="14"/>
      <c r="AV1576" s="54"/>
    </row>
    <row r="1577" s="4" customFormat="1" customHeight="1" spans="8:48">
      <c r="H1577" s="14"/>
      <c r="AV1577" s="54"/>
    </row>
    <row r="1578" s="4" customFormat="1" customHeight="1" spans="8:48">
      <c r="H1578" s="14"/>
      <c r="AV1578" s="54"/>
    </row>
    <row r="1579" s="4" customFormat="1" customHeight="1" spans="8:48">
      <c r="H1579" s="14"/>
      <c r="AV1579" s="54"/>
    </row>
    <row r="1580" s="4" customFormat="1" customHeight="1" spans="8:48">
      <c r="H1580" s="14"/>
      <c r="AV1580" s="54"/>
    </row>
    <row r="1581" s="4" customFormat="1" customHeight="1" spans="8:48">
      <c r="H1581" s="14"/>
      <c r="AV1581" s="54"/>
    </row>
    <row r="1582" s="4" customFormat="1" customHeight="1" spans="8:48">
      <c r="H1582" s="14"/>
      <c r="AV1582" s="54"/>
    </row>
    <row r="1583" s="4" customFormat="1" customHeight="1" spans="8:48">
      <c r="H1583" s="14"/>
      <c r="AV1583" s="54"/>
    </row>
    <row r="1584" s="4" customFormat="1" customHeight="1" spans="8:48">
      <c r="H1584" s="14"/>
      <c r="AV1584" s="54"/>
    </row>
    <row r="1585" s="4" customFormat="1" customHeight="1" spans="8:48">
      <c r="H1585" s="14"/>
      <c r="AV1585" s="54"/>
    </row>
    <row r="1586" s="4" customFormat="1" customHeight="1" spans="8:48">
      <c r="H1586" s="14"/>
      <c r="AV1586" s="54"/>
    </row>
    <row r="1587" s="4" customFormat="1" customHeight="1" spans="8:48">
      <c r="H1587" s="14"/>
      <c r="AV1587" s="54"/>
    </row>
    <row r="1588" s="4" customFormat="1" customHeight="1" spans="8:48">
      <c r="H1588" s="14"/>
      <c r="AV1588" s="54"/>
    </row>
    <row r="1589" s="4" customFormat="1" customHeight="1" spans="8:48">
      <c r="H1589" s="14"/>
      <c r="AV1589" s="54"/>
    </row>
    <row r="1590" s="4" customFormat="1" customHeight="1" spans="8:48">
      <c r="H1590" s="14"/>
      <c r="AV1590" s="54"/>
    </row>
    <row r="1591" s="4" customFormat="1" customHeight="1" spans="8:48">
      <c r="H1591" s="14"/>
      <c r="AV1591" s="54"/>
    </row>
    <row r="1592" s="4" customFormat="1" customHeight="1" spans="8:48">
      <c r="H1592" s="14"/>
      <c r="AV1592" s="54"/>
    </row>
    <row r="1593" s="4" customFormat="1" customHeight="1" spans="8:48">
      <c r="H1593" s="14"/>
      <c r="AV1593" s="54"/>
    </row>
    <row r="1594" s="4" customFormat="1" customHeight="1" spans="8:48">
      <c r="H1594" s="14"/>
      <c r="AV1594" s="54"/>
    </row>
    <row r="1595" s="4" customFormat="1" customHeight="1" spans="8:48">
      <c r="H1595" s="14"/>
      <c r="AV1595" s="54"/>
    </row>
    <row r="1596" s="4" customFormat="1" customHeight="1" spans="8:48">
      <c r="H1596" s="14"/>
      <c r="AV1596" s="54"/>
    </row>
    <row r="1597" s="4" customFormat="1" customHeight="1" spans="8:48">
      <c r="H1597" s="14"/>
      <c r="AV1597" s="54"/>
    </row>
    <row r="1598" s="4" customFormat="1" customHeight="1" spans="8:48">
      <c r="H1598" s="14"/>
      <c r="AV1598" s="54"/>
    </row>
    <row r="1599" s="4" customFormat="1" customHeight="1" spans="8:48">
      <c r="H1599" s="14"/>
      <c r="AV1599" s="54"/>
    </row>
    <row r="1600" s="4" customFormat="1" customHeight="1" spans="8:48">
      <c r="H1600" s="14"/>
      <c r="AV1600" s="54"/>
    </row>
    <row r="1601" s="4" customFormat="1" customHeight="1" spans="8:48">
      <c r="H1601" s="14"/>
      <c r="AV1601" s="54"/>
    </row>
    <row r="1602" s="4" customFormat="1" customHeight="1" spans="8:48">
      <c r="H1602" s="14"/>
      <c r="AV1602" s="54"/>
    </row>
    <row r="1603" s="4" customFormat="1" customHeight="1" spans="8:48">
      <c r="H1603" s="14"/>
      <c r="AV1603" s="54"/>
    </row>
    <row r="1604" s="4" customFormat="1" customHeight="1" spans="8:48">
      <c r="H1604" s="14"/>
      <c r="AV1604" s="54"/>
    </row>
    <row r="1605" s="4" customFormat="1" customHeight="1" spans="8:48">
      <c r="H1605" s="14"/>
      <c r="AV1605" s="54"/>
    </row>
    <row r="1606" s="4" customFormat="1" customHeight="1" spans="8:48">
      <c r="H1606" s="14"/>
      <c r="AV1606" s="54"/>
    </row>
    <row r="1607" s="4" customFormat="1" customHeight="1" spans="8:48">
      <c r="H1607" s="14"/>
      <c r="AV1607" s="54"/>
    </row>
    <row r="1608" s="4" customFormat="1" customHeight="1" spans="8:48">
      <c r="H1608" s="14"/>
      <c r="AV1608" s="54"/>
    </row>
    <row r="1609" s="4" customFormat="1" customHeight="1" spans="8:48">
      <c r="H1609" s="14"/>
      <c r="AV1609" s="54"/>
    </row>
    <row r="1610" s="4" customFormat="1" customHeight="1" spans="8:48">
      <c r="H1610" s="14"/>
      <c r="AV1610" s="54"/>
    </row>
    <row r="1611" s="4" customFormat="1" customHeight="1" spans="8:48">
      <c r="H1611" s="14"/>
      <c r="AV1611" s="54"/>
    </row>
    <row r="1612" s="4" customFormat="1" customHeight="1" spans="8:48">
      <c r="H1612" s="14"/>
      <c r="AV1612" s="54"/>
    </row>
    <row r="1613" s="4" customFormat="1" customHeight="1" spans="8:48">
      <c r="H1613" s="14"/>
      <c r="AV1613" s="54"/>
    </row>
    <row r="1614" s="4" customFormat="1" customHeight="1" spans="8:48">
      <c r="H1614" s="14"/>
      <c r="AV1614" s="54"/>
    </row>
    <row r="1615" s="4" customFormat="1" customHeight="1" spans="8:48">
      <c r="H1615" s="14"/>
      <c r="AV1615" s="54"/>
    </row>
    <row r="1616" s="4" customFormat="1" customHeight="1" spans="8:48">
      <c r="H1616" s="14"/>
      <c r="AV1616" s="54"/>
    </row>
    <row r="1617" s="4" customFormat="1" customHeight="1" spans="8:48">
      <c r="H1617" s="14"/>
      <c r="AV1617" s="54"/>
    </row>
    <row r="1618" s="4" customFormat="1" customHeight="1" spans="8:48">
      <c r="H1618" s="14"/>
      <c r="AV1618" s="54"/>
    </row>
    <row r="1619" s="4" customFormat="1" customHeight="1" spans="8:48">
      <c r="H1619" s="14"/>
      <c r="AV1619" s="54"/>
    </row>
    <row r="1620" s="4" customFormat="1" customHeight="1" spans="8:48">
      <c r="H1620" s="14"/>
      <c r="AV1620" s="54"/>
    </row>
    <row r="1621" s="4" customFormat="1" customHeight="1" spans="8:48">
      <c r="H1621" s="14"/>
      <c r="AV1621" s="54"/>
    </row>
    <row r="1622" s="4" customFormat="1" customHeight="1" spans="8:48">
      <c r="H1622" s="14"/>
      <c r="AV1622" s="54"/>
    </row>
    <row r="1623" s="4" customFormat="1" customHeight="1" spans="8:48">
      <c r="H1623" s="14"/>
      <c r="AV1623" s="54"/>
    </row>
    <row r="1624" s="4" customFormat="1" customHeight="1" spans="8:48">
      <c r="H1624" s="14"/>
      <c r="AV1624" s="54"/>
    </row>
    <row r="1625" s="4" customFormat="1" customHeight="1" spans="8:48">
      <c r="H1625" s="14"/>
      <c r="AV1625" s="54"/>
    </row>
    <row r="1626" s="4" customFormat="1" customHeight="1" spans="8:48">
      <c r="H1626" s="14"/>
      <c r="AV1626" s="54"/>
    </row>
    <row r="1627" s="4" customFormat="1" customHeight="1" spans="8:48">
      <c r="H1627" s="14"/>
      <c r="AV1627" s="54"/>
    </row>
    <row r="1628" s="4" customFormat="1" customHeight="1" spans="8:48">
      <c r="H1628" s="14"/>
      <c r="AV1628" s="54"/>
    </row>
    <row r="1629" s="4" customFormat="1" customHeight="1" spans="8:48">
      <c r="H1629" s="14"/>
      <c r="AV1629" s="54"/>
    </row>
    <row r="1630" s="4" customFormat="1" customHeight="1" spans="8:48">
      <c r="H1630" s="14"/>
      <c r="AV1630" s="54"/>
    </row>
    <row r="1631" s="4" customFormat="1" customHeight="1" spans="8:48">
      <c r="H1631" s="14"/>
      <c r="AV1631" s="54"/>
    </row>
    <row r="1632" s="4" customFormat="1" customHeight="1" spans="8:48">
      <c r="H1632" s="14"/>
      <c r="AV1632" s="54"/>
    </row>
    <row r="1633" s="4" customFormat="1" customHeight="1" spans="8:48">
      <c r="H1633" s="14"/>
      <c r="AV1633" s="54"/>
    </row>
    <row r="1634" s="4" customFormat="1" customHeight="1" spans="8:48">
      <c r="H1634" s="14"/>
      <c r="AV1634" s="54"/>
    </row>
    <row r="1635" s="4" customFormat="1" customHeight="1" spans="8:48">
      <c r="H1635" s="14"/>
      <c r="AV1635" s="54"/>
    </row>
    <row r="1636" s="4" customFormat="1" customHeight="1" spans="8:48">
      <c r="H1636" s="14"/>
      <c r="AV1636" s="54"/>
    </row>
    <row r="1637" s="4" customFormat="1" customHeight="1" spans="8:48">
      <c r="H1637" s="14"/>
      <c r="AV1637" s="54"/>
    </row>
    <row r="1638" s="4" customFormat="1" customHeight="1" spans="8:48">
      <c r="H1638" s="14"/>
      <c r="AV1638" s="54"/>
    </row>
    <row r="1639" s="4" customFormat="1" customHeight="1" spans="8:48">
      <c r="H1639" s="14"/>
      <c r="AV1639" s="54"/>
    </row>
    <row r="1640" s="4" customFormat="1" customHeight="1" spans="8:48">
      <c r="H1640" s="14"/>
      <c r="AV1640" s="54"/>
    </row>
    <row r="1641" s="4" customFormat="1" customHeight="1" spans="8:48">
      <c r="H1641" s="14"/>
      <c r="AV1641" s="54"/>
    </row>
    <row r="1642" s="4" customFormat="1" customHeight="1" spans="8:48">
      <c r="H1642" s="14"/>
      <c r="AV1642" s="54"/>
    </row>
    <row r="1643" s="4" customFormat="1" customHeight="1" spans="8:48">
      <c r="H1643" s="14"/>
      <c r="AV1643" s="54"/>
    </row>
    <row r="1644" s="4" customFormat="1" customHeight="1" spans="8:48">
      <c r="H1644" s="14"/>
      <c r="AV1644" s="54"/>
    </row>
    <row r="1645" s="4" customFormat="1" customHeight="1" spans="8:48">
      <c r="H1645" s="14"/>
      <c r="AV1645" s="54"/>
    </row>
    <row r="1646" s="4" customFormat="1" customHeight="1" spans="8:48">
      <c r="H1646" s="14"/>
      <c r="AV1646" s="54"/>
    </row>
    <row r="1647" s="4" customFormat="1" customHeight="1" spans="8:48">
      <c r="H1647" s="14"/>
      <c r="AV1647" s="54"/>
    </row>
    <row r="1648" s="4" customFormat="1" customHeight="1" spans="8:48">
      <c r="H1648" s="14"/>
      <c r="AV1648" s="54"/>
    </row>
    <row r="1649" s="4" customFormat="1" customHeight="1" spans="8:48">
      <c r="H1649" s="14"/>
      <c r="AV1649" s="54"/>
    </row>
    <row r="1650" s="4" customFormat="1" customHeight="1" spans="8:48">
      <c r="H1650" s="14"/>
      <c r="AV1650" s="54"/>
    </row>
    <row r="1651" s="4" customFormat="1" customHeight="1" spans="8:48">
      <c r="H1651" s="14"/>
      <c r="AV1651" s="54"/>
    </row>
    <row r="1652" s="4" customFormat="1" customHeight="1" spans="8:48">
      <c r="H1652" s="14"/>
      <c r="AV1652" s="54"/>
    </row>
    <row r="1653" s="4" customFormat="1" customHeight="1" spans="8:48">
      <c r="H1653" s="14"/>
      <c r="AV1653" s="54"/>
    </row>
    <row r="1654" s="4" customFormat="1" customHeight="1" spans="8:48">
      <c r="H1654" s="14"/>
      <c r="AV1654" s="54"/>
    </row>
    <row r="1655" s="4" customFormat="1" customHeight="1" spans="8:48">
      <c r="H1655" s="14"/>
      <c r="AV1655" s="54"/>
    </row>
    <row r="1656" s="4" customFormat="1" customHeight="1" spans="8:48">
      <c r="H1656" s="14"/>
      <c r="AV1656" s="54"/>
    </row>
    <row r="1657" s="4" customFormat="1" customHeight="1" spans="8:48">
      <c r="H1657" s="14"/>
      <c r="AV1657" s="54"/>
    </row>
    <row r="1658" s="4" customFormat="1" customHeight="1" spans="8:48">
      <c r="H1658" s="14"/>
      <c r="AV1658" s="54"/>
    </row>
    <row r="1659" s="4" customFormat="1" customHeight="1" spans="8:48">
      <c r="H1659" s="14"/>
      <c r="AV1659" s="54"/>
    </row>
    <row r="1660" s="4" customFormat="1" customHeight="1" spans="8:48">
      <c r="H1660" s="14"/>
      <c r="AV1660" s="54"/>
    </row>
    <row r="1661" s="4" customFormat="1" customHeight="1" spans="8:48">
      <c r="H1661" s="14"/>
      <c r="AV1661" s="54"/>
    </row>
    <row r="1662" s="4" customFormat="1" customHeight="1" spans="8:48">
      <c r="H1662" s="14"/>
      <c r="AV1662" s="54"/>
    </row>
    <row r="1663" s="4" customFormat="1" customHeight="1" spans="8:48">
      <c r="H1663" s="14"/>
      <c r="AV1663" s="54"/>
    </row>
    <row r="1664" s="4" customFormat="1" customHeight="1" spans="8:48">
      <c r="H1664" s="14"/>
      <c r="AV1664" s="54"/>
    </row>
    <row r="1665" s="4" customFormat="1" customHeight="1" spans="8:48">
      <c r="H1665" s="14"/>
      <c r="AV1665" s="54"/>
    </row>
    <row r="1666" s="4" customFormat="1" customHeight="1" spans="8:48">
      <c r="H1666" s="14"/>
      <c r="AV1666" s="54"/>
    </row>
    <row r="1667" s="4" customFormat="1" customHeight="1" spans="8:48">
      <c r="H1667" s="14"/>
      <c r="AV1667" s="54"/>
    </row>
    <row r="1668" s="4" customFormat="1" customHeight="1" spans="8:48">
      <c r="H1668" s="14"/>
      <c r="AV1668" s="54"/>
    </row>
    <row r="1669" s="4" customFormat="1" customHeight="1" spans="8:48">
      <c r="H1669" s="14"/>
      <c r="AV1669" s="54"/>
    </row>
    <row r="1670" s="4" customFormat="1" customHeight="1" spans="8:48">
      <c r="H1670" s="14"/>
      <c r="AV1670" s="54"/>
    </row>
    <row r="1671" s="4" customFormat="1" customHeight="1" spans="8:48">
      <c r="H1671" s="14"/>
      <c r="AV1671" s="54"/>
    </row>
    <row r="1672" s="4" customFormat="1" customHeight="1" spans="8:48">
      <c r="H1672" s="14"/>
      <c r="AV1672" s="54"/>
    </row>
    <row r="1673" s="4" customFormat="1" customHeight="1" spans="8:48">
      <c r="H1673" s="14"/>
      <c r="AV1673" s="54"/>
    </row>
    <row r="1674" s="4" customFormat="1" customHeight="1" spans="8:48">
      <c r="H1674" s="14"/>
      <c r="AV1674" s="54"/>
    </row>
    <row r="1675" s="4" customFormat="1" customHeight="1" spans="8:48">
      <c r="H1675" s="14"/>
      <c r="AV1675" s="54"/>
    </row>
    <row r="1676" s="4" customFormat="1" customHeight="1" spans="8:48">
      <c r="H1676" s="14"/>
      <c r="AV1676" s="54"/>
    </row>
    <row r="1677" s="4" customFormat="1" customHeight="1" spans="8:48">
      <c r="H1677" s="14"/>
      <c r="AV1677" s="54"/>
    </row>
    <row r="1678" s="4" customFormat="1" customHeight="1" spans="8:48">
      <c r="H1678" s="14"/>
      <c r="AV1678" s="54"/>
    </row>
    <row r="1679" s="4" customFormat="1" customHeight="1" spans="8:48">
      <c r="H1679" s="14"/>
      <c r="AV1679" s="54"/>
    </row>
    <row r="1680" s="4" customFormat="1" customHeight="1" spans="8:48">
      <c r="H1680" s="14"/>
      <c r="AV1680" s="54"/>
    </row>
    <row r="1681" s="4" customFormat="1" customHeight="1" spans="8:48">
      <c r="H1681" s="14"/>
      <c r="AV1681" s="54"/>
    </row>
    <row r="1682" s="4" customFormat="1" customHeight="1" spans="8:48">
      <c r="H1682" s="14"/>
      <c r="AV1682" s="54"/>
    </row>
    <row r="1683" s="4" customFormat="1" customHeight="1" spans="8:48">
      <c r="H1683" s="14"/>
      <c r="AV1683" s="54"/>
    </row>
    <row r="1684" s="4" customFormat="1" customHeight="1" spans="8:48">
      <c r="H1684" s="14"/>
      <c r="AV1684" s="54"/>
    </row>
    <row r="1685" s="4" customFormat="1" customHeight="1" spans="8:48">
      <c r="H1685" s="14"/>
      <c r="AV1685" s="54"/>
    </row>
    <row r="1686" s="4" customFormat="1" customHeight="1" spans="8:48">
      <c r="H1686" s="14"/>
      <c r="AV1686" s="54"/>
    </row>
    <row r="1687" s="4" customFormat="1" customHeight="1" spans="8:48">
      <c r="H1687" s="14"/>
      <c r="AV1687" s="54"/>
    </row>
    <row r="1688" s="4" customFormat="1" customHeight="1" spans="8:48">
      <c r="H1688" s="14"/>
      <c r="AV1688" s="54"/>
    </row>
    <row r="1689" s="4" customFormat="1" customHeight="1" spans="8:48">
      <c r="H1689" s="14"/>
      <c r="AV1689" s="54"/>
    </row>
    <row r="1690" s="4" customFormat="1" customHeight="1" spans="8:48">
      <c r="H1690" s="14"/>
      <c r="AV1690" s="54"/>
    </row>
    <row r="1691" s="4" customFormat="1" customHeight="1" spans="8:48">
      <c r="H1691" s="14"/>
      <c r="AV1691" s="54"/>
    </row>
    <row r="1692" s="4" customFormat="1" customHeight="1" spans="8:48">
      <c r="H1692" s="14"/>
      <c r="AV1692" s="54"/>
    </row>
    <row r="1693" s="4" customFormat="1" customHeight="1" spans="8:48">
      <c r="H1693" s="14"/>
      <c r="AV1693" s="54"/>
    </row>
    <row r="1694" s="4" customFormat="1" customHeight="1" spans="8:48">
      <c r="H1694" s="14"/>
      <c r="AV1694" s="54"/>
    </row>
    <row r="1695" s="4" customFormat="1" customHeight="1" spans="8:48">
      <c r="H1695" s="14"/>
      <c r="AV1695" s="54"/>
    </row>
    <row r="1696" s="4" customFormat="1" customHeight="1" spans="8:48">
      <c r="H1696" s="14"/>
      <c r="AV1696" s="54"/>
    </row>
    <row r="1697" s="4" customFormat="1" customHeight="1" spans="8:48">
      <c r="H1697" s="14"/>
      <c r="AV1697" s="54"/>
    </row>
    <row r="1698" s="4" customFormat="1" customHeight="1" spans="8:48">
      <c r="H1698" s="14"/>
      <c r="AV1698" s="54"/>
    </row>
    <row r="1699" s="4" customFormat="1" customHeight="1" spans="8:48">
      <c r="H1699" s="14"/>
      <c r="AV1699" s="54"/>
    </row>
    <row r="1700" s="4" customFormat="1" customHeight="1" spans="8:48">
      <c r="H1700" s="14"/>
      <c r="AV1700" s="54"/>
    </row>
    <row r="1701" s="4" customFormat="1" customHeight="1" spans="8:48">
      <c r="H1701" s="14"/>
      <c r="AV1701" s="54"/>
    </row>
    <row r="1702" s="4" customFormat="1" customHeight="1" spans="8:48">
      <c r="H1702" s="14"/>
      <c r="AV1702" s="54"/>
    </row>
    <row r="1703" s="4" customFormat="1" customHeight="1" spans="8:48">
      <c r="H1703" s="14"/>
      <c r="AV1703" s="54"/>
    </row>
    <row r="1704" s="4" customFormat="1" customHeight="1" spans="8:48">
      <c r="H1704" s="14"/>
      <c r="AV1704" s="54"/>
    </row>
    <row r="1705" s="4" customFormat="1" customHeight="1" spans="8:48">
      <c r="H1705" s="14"/>
      <c r="AV1705" s="54"/>
    </row>
    <row r="1706" s="4" customFormat="1" customHeight="1" spans="8:48">
      <c r="H1706" s="14"/>
      <c r="AV1706" s="54"/>
    </row>
    <row r="1707" s="4" customFormat="1" customHeight="1" spans="8:48">
      <c r="H1707" s="14"/>
      <c r="AV1707" s="54"/>
    </row>
    <row r="1708" s="4" customFormat="1" customHeight="1" spans="8:48">
      <c r="H1708" s="14"/>
      <c r="AV1708" s="54"/>
    </row>
    <row r="1709" s="4" customFormat="1" customHeight="1" spans="8:48">
      <c r="H1709" s="14"/>
      <c r="AV1709" s="54"/>
    </row>
    <row r="1710" s="4" customFormat="1" customHeight="1" spans="8:48">
      <c r="H1710" s="14"/>
      <c r="AV1710" s="54"/>
    </row>
    <row r="1711" s="4" customFormat="1" customHeight="1" spans="8:48">
      <c r="H1711" s="14"/>
      <c r="AV1711" s="54"/>
    </row>
    <row r="1712" s="4" customFormat="1" customHeight="1" spans="8:48">
      <c r="H1712" s="14"/>
      <c r="AV1712" s="54"/>
    </row>
    <row r="1713" s="4" customFormat="1" customHeight="1" spans="8:48">
      <c r="H1713" s="14"/>
      <c r="AV1713" s="54"/>
    </row>
    <row r="1714" s="4" customFormat="1" customHeight="1" spans="8:48">
      <c r="H1714" s="14"/>
      <c r="AV1714" s="54"/>
    </row>
    <row r="1715" s="4" customFormat="1" customHeight="1" spans="8:48">
      <c r="H1715" s="14"/>
      <c r="AV1715" s="54"/>
    </row>
    <row r="1716" s="4" customFormat="1" customHeight="1" spans="8:48">
      <c r="H1716" s="14"/>
      <c r="AV1716" s="54"/>
    </row>
    <row r="1717" s="4" customFormat="1" customHeight="1" spans="8:48">
      <c r="H1717" s="14"/>
      <c r="AV1717" s="54"/>
    </row>
    <row r="1718" s="4" customFormat="1" customHeight="1" spans="8:48">
      <c r="H1718" s="14"/>
      <c r="AV1718" s="54"/>
    </row>
    <row r="1719" s="4" customFormat="1" customHeight="1" spans="8:48">
      <c r="H1719" s="14"/>
      <c r="AV1719" s="54"/>
    </row>
    <row r="1720" s="4" customFormat="1" customHeight="1" spans="8:48">
      <c r="H1720" s="14"/>
      <c r="AV1720" s="54"/>
    </row>
    <row r="1721" s="4" customFormat="1" customHeight="1" spans="8:48">
      <c r="H1721" s="14"/>
      <c r="AV1721" s="54"/>
    </row>
    <row r="1722" s="4" customFormat="1" customHeight="1" spans="8:48">
      <c r="H1722" s="14"/>
      <c r="AV1722" s="54"/>
    </row>
    <row r="1723" s="4" customFormat="1" customHeight="1" spans="8:48">
      <c r="H1723" s="14"/>
      <c r="AV1723" s="54"/>
    </row>
    <row r="1724" s="4" customFormat="1" customHeight="1" spans="8:48">
      <c r="H1724" s="14"/>
      <c r="AV1724" s="54"/>
    </row>
    <row r="1725" s="4" customFormat="1" customHeight="1" spans="8:48">
      <c r="H1725" s="14"/>
      <c r="AV1725" s="54"/>
    </row>
    <row r="1726" s="4" customFormat="1" customHeight="1" spans="8:48">
      <c r="H1726" s="14"/>
      <c r="AV1726" s="54"/>
    </row>
    <row r="1727" s="4" customFormat="1" customHeight="1" spans="8:48">
      <c r="H1727" s="14"/>
      <c r="AV1727" s="54"/>
    </row>
    <row r="1728" s="4" customFormat="1" customHeight="1" spans="8:48">
      <c r="H1728" s="14"/>
      <c r="AV1728" s="54"/>
    </row>
    <row r="1729" s="4" customFormat="1" customHeight="1" spans="8:48">
      <c r="H1729" s="14"/>
      <c r="AV1729" s="54"/>
    </row>
    <row r="1730" s="4" customFormat="1" customHeight="1" spans="8:48">
      <c r="H1730" s="14"/>
      <c r="AV1730" s="54"/>
    </row>
    <row r="1731" s="4" customFormat="1" customHeight="1" spans="8:48">
      <c r="H1731" s="14"/>
      <c r="AV1731" s="54"/>
    </row>
    <row r="1732" s="4" customFormat="1" customHeight="1" spans="8:48">
      <c r="H1732" s="14"/>
      <c r="AV1732" s="54"/>
    </row>
    <row r="1733" s="4" customFormat="1" customHeight="1" spans="8:48">
      <c r="H1733" s="14"/>
      <c r="AV1733" s="54"/>
    </row>
    <row r="1734" s="4" customFormat="1" customHeight="1" spans="8:48">
      <c r="H1734" s="14"/>
      <c r="AV1734" s="54"/>
    </row>
    <row r="1735" s="4" customFormat="1" customHeight="1" spans="8:48">
      <c r="H1735" s="14"/>
      <c r="AV1735" s="54"/>
    </row>
    <row r="1736" s="4" customFormat="1" customHeight="1" spans="8:48">
      <c r="H1736" s="14"/>
      <c r="AV1736" s="54"/>
    </row>
    <row r="1737" s="4" customFormat="1" customHeight="1" spans="8:48">
      <c r="H1737" s="14"/>
      <c r="AV1737" s="54"/>
    </row>
    <row r="1738" s="4" customFormat="1" customHeight="1" spans="8:48">
      <c r="H1738" s="14"/>
      <c r="AV1738" s="54"/>
    </row>
    <row r="1739" s="4" customFormat="1" customHeight="1" spans="8:48">
      <c r="H1739" s="14"/>
      <c r="AV1739" s="54"/>
    </row>
    <row r="1740" s="4" customFormat="1" customHeight="1" spans="8:48">
      <c r="H1740" s="14"/>
      <c r="AV1740" s="54"/>
    </row>
    <row r="1741" s="4" customFormat="1" customHeight="1" spans="8:48">
      <c r="H1741" s="14"/>
      <c r="AV1741" s="54"/>
    </row>
    <row r="1742" s="4" customFormat="1" customHeight="1" spans="8:48">
      <c r="H1742" s="14"/>
      <c r="AV1742" s="54"/>
    </row>
    <row r="1743" s="4" customFormat="1" customHeight="1" spans="8:48">
      <c r="H1743" s="14"/>
      <c r="AV1743" s="54"/>
    </row>
    <row r="1744" s="4" customFormat="1" customHeight="1" spans="8:48">
      <c r="H1744" s="14"/>
      <c r="AV1744" s="54"/>
    </row>
    <row r="1745" s="4" customFormat="1" customHeight="1" spans="8:48">
      <c r="H1745" s="14"/>
      <c r="AV1745" s="54"/>
    </row>
    <row r="1746" s="4" customFormat="1" customHeight="1" spans="8:48">
      <c r="H1746" s="14"/>
      <c r="AV1746" s="54"/>
    </row>
    <row r="1747" s="4" customFormat="1" customHeight="1" spans="8:48">
      <c r="H1747" s="14"/>
      <c r="AV1747" s="54"/>
    </row>
    <row r="1748" s="4" customFormat="1" customHeight="1" spans="8:48">
      <c r="H1748" s="14"/>
      <c r="AV1748" s="54"/>
    </row>
    <row r="1749" s="4" customFormat="1" customHeight="1" spans="8:48">
      <c r="H1749" s="14"/>
      <c r="AV1749" s="54"/>
    </row>
    <row r="1750" s="4" customFormat="1" customHeight="1" spans="8:48">
      <c r="H1750" s="14"/>
      <c r="AV1750" s="54"/>
    </row>
    <row r="1751" s="4" customFormat="1" customHeight="1" spans="8:48">
      <c r="H1751" s="14"/>
      <c r="AV1751" s="54"/>
    </row>
    <row r="1752" s="4" customFormat="1" customHeight="1" spans="8:48">
      <c r="H1752" s="14"/>
      <c r="AV1752" s="54"/>
    </row>
    <row r="1753" s="4" customFormat="1" customHeight="1" spans="8:48">
      <c r="H1753" s="14"/>
      <c r="AV1753" s="54"/>
    </row>
    <row r="1754" s="4" customFormat="1" customHeight="1" spans="8:48">
      <c r="H1754" s="14"/>
      <c r="AV1754" s="54"/>
    </row>
    <row r="1755" s="4" customFormat="1" customHeight="1" spans="8:48">
      <c r="H1755" s="14"/>
      <c r="AV1755" s="54"/>
    </row>
    <row r="1756" s="4" customFormat="1" customHeight="1" spans="8:48">
      <c r="H1756" s="14"/>
      <c r="AV1756" s="54"/>
    </row>
    <row r="1757" s="4" customFormat="1" customHeight="1" spans="8:48">
      <c r="H1757" s="14"/>
      <c r="AV1757" s="54"/>
    </row>
    <row r="1758" s="4" customFormat="1" customHeight="1" spans="8:48">
      <c r="H1758" s="14"/>
      <c r="AV1758" s="54"/>
    </row>
    <row r="1759" s="4" customFormat="1" customHeight="1" spans="8:48">
      <c r="H1759" s="14"/>
      <c r="AV1759" s="54"/>
    </row>
    <row r="1760" s="4" customFormat="1" customHeight="1" spans="8:48">
      <c r="H1760" s="14"/>
      <c r="AV1760" s="54"/>
    </row>
    <row r="1761" s="4" customFormat="1" customHeight="1" spans="8:48">
      <c r="H1761" s="14"/>
      <c r="AV1761" s="54"/>
    </row>
    <row r="1762" s="4" customFormat="1" customHeight="1" spans="8:48">
      <c r="H1762" s="14"/>
      <c r="AV1762" s="54"/>
    </row>
    <row r="1763" s="4" customFormat="1" customHeight="1" spans="8:48">
      <c r="H1763" s="14"/>
      <c r="AV1763" s="54"/>
    </row>
    <row r="1764" s="4" customFormat="1" customHeight="1" spans="8:48">
      <c r="H1764" s="14"/>
      <c r="AV1764" s="54"/>
    </row>
    <row r="1765" s="4" customFormat="1" customHeight="1" spans="8:48">
      <c r="H1765" s="14"/>
      <c r="AV1765" s="54"/>
    </row>
    <row r="1766" s="4" customFormat="1" customHeight="1" spans="8:48">
      <c r="H1766" s="14"/>
      <c r="AV1766" s="54"/>
    </row>
    <row r="1767" s="4" customFormat="1" customHeight="1" spans="8:48">
      <c r="H1767" s="14"/>
      <c r="AV1767" s="54"/>
    </row>
    <row r="1768" s="4" customFormat="1" customHeight="1" spans="8:48">
      <c r="H1768" s="14"/>
      <c r="AV1768" s="54"/>
    </row>
    <row r="1769" s="4" customFormat="1" customHeight="1" spans="8:48">
      <c r="H1769" s="14"/>
      <c r="AV1769" s="54"/>
    </row>
    <row r="1770" s="4" customFormat="1" customHeight="1" spans="8:48">
      <c r="H1770" s="14"/>
      <c r="AV1770" s="54"/>
    </row>
    <row r="1771" s="4" customFormat="1" customHeight="1" spans="8:48">
      <c r="H1771" s="14"/>
      <c r="AV1771" s="54"/>
    </row>
    <row r="1772" s="4" customFormat="1" customHeight="1" spans="8:48">
      <c r="H1772" s="14"/>
      <c r="AV1772" s="54"/>
    </row>
    <row r="1773" s="4" customFormat="1" customHeight="1" spans="8:48">
      <c r="H1773" s="14"/>
      <c r="AV1773" s="54"/>
    </row>
    <row r="1774" s="4" customFormat="1" customHeight="1" spans="8:48">
      <c r="H1774" s="14"/>
      <c r="AV1774" s="54"/>
    </row>
    <row r="1775" s="4" customFormat="1" customHeight="1" spans="8:48">
      <c r="H1775" s="14"/>
      <c r="AV1775" s="54"/>
    </row>
    <row r="1776" s="4" customFormat="1" customHeight="1" spans="8:48">
      <c r="H1776" s="14"/>
      <c r="AV1776" s="54"/>
    </row>
    <row r="1777" s="4" customFormat="1" customHeight="1" spans="8:48">
      <c r="H1777" s="14"/>
      <c r="AV1777" s="54"/>
    </row>
    <row r="1778" s="4" customFormat="1" customHeight="1" spans="8:48">
      <c r="H1778" s="14"/>
      <c r="AV1778" s="54"/>
    </row>
    <row r="1779" s="4" customFormat="1" customHeight="1" spans="8:48">
      <c r="H1779" s="14"/>
      <c r="AV1779" s="54"/>
    </row>
    <row r="1780" s="4" customFormat="1" customHeight="1" spans="8:48">
      <c r="H1780" s="14"/>
      <c r="AV1780" s="54"/>
    </row>
    <row r="1781" s="4" customFormat="1" customHeight="1" spans="8:48">
      <c r="H1781" s="14"/>
      <c r="AV1781" s="54"/>
    </row>
    <row r="1782" s="4" customFormat="1" customHeight="1" spans="8:48">
      <c r="H1782" s="14"/>
      <c r="AV1782" s="54"/>
    </row>
    <row r="1783" s="4" customFormat="1" customHeight="1" spans="8:48">
      <c r="H1783" s="14"/>
      <c r="AV1783" s="54"/>
    </row>
    <row r="1784" s="4" customFormat="1" customHeight="1" spans="8:48">
      <c r="H1784" s="14"/>
      <c r="AV1784" s="54"/>
    </row>
    <row r="1785" s="4" customFormat="1" customHeight="1" spans="8:48">
      <c r="H1785" s="14"/>
      <c r="AV1785" s="54"/>
    </row>
    <row r="1786" s="4" customFormat="1" customHeight="1" spans="8:48">
      <c r="H1786" s="14"/>
      <c r="AV1786" s="54"/>
    </row>
    <row r="1787" s="4" customFormat="1" customHeight="1" spans="8:48">
      <c r="H1787" s="14"/>
      <c r="AV1787" s="54"/>
    </row>
    <row r="1788" s="4" customFormat="1" customHeight="1" spans="8:48">
      <c r="H1788" s="14"/>
      <c r="AV1788" s="54"/>
    </row>
    <row r="1789" s="4" customFormat="1" customHeight="1" spans="8:48">
      <c r="H1789" s="14"/>
      <c r="AV1789" s="54"/>
    </row>
    <row r="1790" s="4" customFormat="1" customHeight="1" spans="8:48">
      <c r="H1790" s="14"/>
      <c r="AV1790" s="54"/>
    </row>
    <row r="1791" s="4" customFormat="1" customHeight="1" spans="8:48">
      <c r="H1791" s="14"/>
      <c r="AV1791" s="54"/>
    </row>
    <row r="1792" s="4" customFormat="1" customHeight="1" spans="8:48">
      <c r="H1792" s="14"/>
      <c r="AV1792" s="54"/>
    </row>
    <row r="1793" s="4" customFormat="1" customHeight="1" spans="8:48">
      <c r="H1793" s="14"/>
      <c r="AV1793" s="54"/>
    </row>
    <row r="1794" s="4" customFormat="1" customHeight="1" spans="8:48">
      <c r="H1794" s="14"/>
      <c r="AV1794" s="54"/>
    </row>
    <row r="1795" s="4" customFormat="1" customHeight="1" spans="8:48">
      <c r="H1795" s="14"/>
      <c r="AV1795" s="54"/>
    </row>
    <row r="1796" s="4" customFormat="1" customHeight="1" spans="8:48">
      <c r="H1796" s="14"/>
      <c r="AV1796" s="54"/>
    </row>
    <row r="1797" s="4" customFormat="1" customHeight="1" spans="8:48">
      <c r="H1797" s="14"/>
      <c r="AV1797" s="54"/>
    </row>
    <row r="1798" s="4" customFormat="1" customHeight="1" spans="8:48">
      <c r="H1798" s="14"/>
      <c r="AV1798" s="54"/>
    </row>
    <row r="1799" s="4" customFormat="1" customHeight="1" spans="8:48">
      <c r="H1799" s="14"/>
      <c r="AV1799" s="54"/>
    </row>
    <row r="1800" s="4" customFormat="1" customHeight="1" spans="8:48">
      <c r="H1800" s="14"/>
      <c r="AV1800" s="54"/>
    </row>
    <row r="1801" s="4" customFormat="1" customHeight="1" spans="8:48">
      <c r="H1801" s="14"/>
      <c r="AV1801" s="54"/>
    </row>
    <row r="1802" s="4" customFormat="1" customHeight="1" spans="8:48">
      <c r="H1802" s="14"/>
      <c r="AV1802" s="54"/>
    </row>
    <row r="1803" s="4" customFormat="1" customHeight="1" spans="8:48">
      <c r="H1803" s="14"/>
      <c r="AV1803" s="54"/>
    </row>
    <row r="1804" s="4" customFormat="1" customHeight="1" spans="8:48">
      <c r="H1804" s="14"/>
      <c r="AV1804" s="54"/>
    </row>
    <row r="1805" s="4" customFormat="1" customHeight="1" spans="8:48">
      <c r="H1805" s="14"/>
      <c r="AV1805" s="54"/>
    </row>
    <row r="1806" s="4" customFormat="1" customHeight="1" spans="8:48">
      <c r="H1806" s="14"/>
      <c r="AV1806" s="54"/>
    </row>
    <row r="1807" s="4" customFormat="1" customHeight="1" spans="8:48">
      <c r="H1807" s="14"/>
      <c r="AV1807" s="54"/>
    </row>
    <row r="1808" s="4" customFormat="1" customHeight="1" spans="8:48">
      <c r="H1808" s="14"/>
      <c r="AV1808" s="54"/>
    </row>
    <row r="1809" s="4" customFormat="1" customHeight="1" spans="8:48">
      <c r="H1809" s="14"/>
      <c r="AV1809" s="54"/>
    </row>
    <row r="1810" s="4" customFormat="1" customHeight="1" spans="8:48">
      <c r="H1810" s="14"/>
      <c r="AV1810" s="54"/>
    </row>
    <row r="1811" s="4" customFormat="1" customHeight="1" spans="8:48">
      <c r="H1811" s="14"/>
      <c r="AV1811" s="54"/>
    </row>
    <row r="1812" s="4" customFormat="1" customHeight="1" spans="8:48">
      <c r="H1812" s="14"/>
      <c r="AV1812" s="54"/>
    </row>
    <row r="1813" s="4" customFormat="1" customHeight="1" spans="8:48">
      <c r="H1813" s="14"/>
      <c r="AV1813" s="54"/>
    </row>
    <row r="1814" s="4" customFormat="1" customHeight="1" spans="8:48">
      <c r="H1814" s="14"/>
      <c r="AV1814" s="54"/>
    </row>
    <row r="1815" s="4" customFormat="1" customHeight="1" spans="8:48">
      <c r="H1815" s="14"/>
      <c r="AV1815" s="54"/>
    </row>
    <row r="1816" s="4" customFormat="1" customHeight="1" spans="8:48">
      <c r="H1816" s="14"/>
      <c r="AV1816" s="54"/>
    </row>
    <row r="1817" s="4" customFormat="1" customHeight="1" spans="8:48">
      <c r="H1817" s="14"/>
      <c r="AV1817" s="54"/>
    </row>
    <row r="1818" s="4" customFormat="1" customHeight="1" spans="8:48">
      <c r="H1818" s="14"/>
      <c r="AV1818" s="54"/>
    </row>
    <row r="1819" s="4" customFormat="1" customHeight="1" spans="8:48">
      <c r="H1819" s="14"/>
      <c r="AV1819" s="54"/>
    </row>
    <row r="1820" s="4" customFormat="1" customHeight="1" spans="8:48">
      <c r="H1820" s="14"/>
      <c r="AV1820" s="54"/>
    </row>
    <row r="1821" s="4" customFormat="1" customHeight="1" spans="8:48">
      <c r="H1821" s="14"/>
      <c r="AV1821" s="54"/>
    </row>
    <row r="1822" s="4" customFormat="1" customHeight="1" spans="8:48">
      <c r="H1822" s="14"/>
      <c r="AV1822" s="54"/>
    </row>
    <row r="1823" s="4" customFormat="1" customHeight="1" spans="8:48">
      <c r="H1823" s="14"/>
      <c r="AV1823" s="54"/>
    </row>
    <row r="1824" s="4" customFormat="1" customHeight="1" spans="8:48">
      <c r="H1824" s="14"/>
      <c r="AV1824" s="54"/>
    </row>
    <row r="1825" s="4" customFormat="1" customHeight="1" spans="8:48">
      <c r="H1825" s="14"/>
      <c r="AV1825" s="54"/>
    </row>
    <row r="1826" s="4" customFormat="1" customHeight="1" spans="8:48">
      <c r="H1826" s="14"/>
      <c r="AV1826" s="54"/>
    </row>
    <row r="1827" s="4" customFormat="1" customHeight="1" spans="8:48">
      <c r="H1827" s="14"/>
      <c r="AV1827" s="54"/>
    </row>
    <row r="1828" s="4" customFormat="1" customHeight="1" spans="8:48">
      <c r="H1828" s="14"/>
      <c r="AV1828" s="54"/>
    </row>
    <row r="1829" s="4" customFormat="1" customHeight="1" spans="8:48">
      <c r="H1829" s="14"/>
      <c r="AV1829" s="54"/>
    </row>
    <row r="1830" s="4" customFormat="1" customHeight="1" spans="8:48">
      <c r="H1830" s="14"/>
      <c r="AV1830" s="54"/>
    </row>
    <row r="1831" s="4" customFormat="1" customHeight="1" spans="8:48">
      <c r="H1831" s="14"/>
      <c r="AV1831" s="54"/>
    </row>
    <row r="1832" s="4" customFormat="1" customHeight="1" spans="8:48">
      <c r="H1832" s="14"/>
      <c r="AV1832" s="54"/>
    </row>
    <row r="1833" s="4" customFormat="1" customHeight="1" spans="8:48">
      <c r="H1833" s="14"/>
      <c r="AV1833" s="54"/>
    </row>
    <row r="1834" s="4" customFormat="1" customHeight="1" spans="8:48">
      <c r="H1834" s="14"/>
      <c r="AV1834" s="54"/>
    </row>
    <row r="1835" s="4" customFormat="1" customHeight="1" spans="8:48">
      <c r="H1835" s="14"/>
      <c r="AV1835" s="54"/>
    </row>
    <row r="1836" s="4" customFormat="1" customHeight="1" spans="8:48">
      <c r="H1836" s="14"/>
      <c r="AV1836" s="54"/>
    </row>
    <row r="1837" s="4" customFormat="1" customHeight="1" spans="8:48">
      <c r="H1837" s="14"/>
      <c r="AV1837" s="54"/>
    </row>
    <row r="1838" s="4" customFormat="1" customHeight="1" spans="8:48">
      <c r="H1838" s="14"/>
      <c r="AV1838" s="54"/>
    </row>
    <row r="1839" s="4" customFormat="1" customHeight="1" spans="8:48">
      <c r="H1839" s="14"/>
      <c r="AV1839" s="54"/>
    </row>
    <row r="1840" s="4" customFormat="1" customHeight="1" spans="8:48">
      <c r="H1840" s="14"/>
      <c r="AV1840" s="54"/>
    </row>
    <row r="1841" s="4" customFormat="1" customHeight="1" spans="8:48">
      <c r="H1841" s="14"/>
      <c r="AV1841" s="54"/>
    </row>
    <row r="1842" s="4" customFormat="1" customHeight="1" spans="8:48">
      <c r="H1842" s="14"/>
      <c r="AV1842" s="54"/>
    </row>
    <row r="1843" s="4" customFormat="1" customHeight="1" spans="8:48">
      <c r="H1843" s="14"/>
      <c r="AV1843" s="54"/>
    </row>
    <row r="1844" s="4" customFormat="1" customHeight="1" spans="8:48">
      <c r="H1844" s="14"/>
      <c r="AV1844" s="54"/>
    </row>
    <row r="1845" s="4" customFormat="1" customHeight="1" spans="8:48">
      <c r="H1845" s="14"/>
      <c r="AV1845" s="54"/>
    </row>
    <row r="1846" s="4" customFormat="1" customHeight="1" spans="8:48">
      <c r="H1846" s="14"/>
      <c r="AV1846" s="54"/>
    </row>
    <row r="1847" s="4" customFormat="1" customHeight="1" spans="8:48">
      <c r="H1847" s="14"/>
      <c r="AV1847" s="54"/>
    </row>
    <row r="1848" s="4" customFormat="1" customHeight="1" spans="8:48">
      <c r="H1848" s="14"/>
      <c r="AV1848" s="54"/>
    </row>
    <row r="1849" s="4" customFormat="1" customHeight="1" spans="8:48">
      <c r="H1849" s="14"/>
      <c r="AV1849" s="54"/>
    </row>
    <row r="1850" s="4" customFormat="1" customHeight="1" spans="8:48">
      <c r="H1850" s="14"/>
      <c r="AV1850" s="54"/>
    </row>
    <row r="1851" s="4" customFormat="1" customHeight="1" spans="8:48">
      <c r="H1851" s="14"/>
      <c r="AV1851" s="54"/>
    </row>
    <row r="1852" s="4" customFormat="1" customHeight="1" spans="8:48">
      <c r="H1852" s="14"/>
      <c r="AV1852" s="54"/>
    </row>
    <row r="1853" s="4" customFormat="1" customHeight="1" spans="8:48">
      <c r="H1853" s="14"/>
      <c r="AV1853" s="54"/>
    </row>
    <row r="1854" s="4" customFormat="1" customHeight="1" spans="8:48">
      <c r="H1854" s="14"/>
      <c r="AV1854" s="54"/>
    </row>
    <row r="1855" s="4" customFormat="1" customHeight="1" spans="8:48">
      <c r="H1855" s="14"/>
      <c r="AV1855" s="54"/>
    </row>
    <row r="1856" s="4" customFormat="1" customHeight="1" spans="8:48">
      <c r="H1856" s="14"/>
      <c r="AV1856" s="54"/>
    </row>
    <row r="1857" s="4" customFormat="1" customHeight="1" spans="8:48">
      <c r="H1857" s="14"/>
      <c r="AV1857" s="54"/>
    </row>
    <row r="1858" s="4" customFormat="1" customHeight="1" spans="8:48">
      <c r="H1858" s="14"/>
      <c r="AV1858" s="54"/>
    </row>
    <row r="1859" s="4" customFormat="1" customHeight="1" spans="8:48">
      <c r="H1859" s="14"/>
      <c r="AV1859" s="54"/>
    </row>
    <row r="1860" s="4" customFormat="1" customHeight="1" spans="8:48">
      <c r="H1860" s="14"/>
      <c r="AV1860" s="54"/>
    </row>
    <row r="1861" s="4" customFormat="1" customHeight="1" spans="8:48">
      <c r="H1861" s="14"/>
      <c r="AV1861" s="54"/>
    </row>
    <row r="1862" s="4" customFormat="1" customHeight="1" spans="8:48">
      <c r="H1862" s="14"/>
      <c r="AV1862" s="54"/>
    </row>
    <row r="1863" s="4" customFormat="1" customHeight="1" spans="8:48">
      <c r="H1863" s="14"/>
      <c r="AV1863" s="54"/>
    </row>
    <row r="1864" s="4" customFormat="1" customHeight="1" spans="8:48">
      <c r="H1864" s="14"/>
      <c r="AV1864" s="54"/>
    </row>
    <row r="1865" s="4" customFormat="1" customHeight="1" spans="8:48">
      <c r="H1865" s="14"/>
      <c r="AV1865" s="54"/>
    </row>
    <row r="1866" s="4" customFormat="1" customHeight="1" spans="8:48">
      <c r="H1866" s="14"/>
      <c r="AV1866" s="54"/>
    </row>
    <row r="1867" s="4" customFormat="1" customHeight="1" spans="8:48">
      <c r="H1867" s="14"/>
      <c r="AV1867" s="54"/>
    </row>
    <row r="1868" s="4" customFormat="1" customHeight="1" spans="8:48">
      <c r="H1868" s="14"/>
      <c r="AV1868" s="54"/>
    </row>
    <row r="1869" s="4" customFormat="1" customHeight="1" spans="8:48">
      <c r="H1869" s="14"/>
      <c r="AV1869" s="54"/>
    </row>
    <row r="1870" s="4" customFormat="1" customHeight="1" spans="8:48">
      <c r="H1870" s="14"/>
      <c r="AV1870" s="54"/>
    </row>
    <row r="1871" s="4" customFormat="1" customHeight="1" spans="8:48">
      <c r="H1871" s="14"/>
      <c r="AV1871" s="54"/>
    </row>
    <row r="1872" s="4" customFormat="1" customHeight="1" spans="8:48">
      <c r="H1872" s="14"/>
      <c r="AV1872" s="54"/>
    </row>
    <row r="1873" s="4" customFormat="1" customHeight="1" spans="8:48">
      <c r="H1873" s="14"/>
      <c r="AV1873" s="54"/>
    </row>
    <row r="1874" s="4" customFormat="1" customHeight="1" spans="8:48">
      <c r="H1874" s="14"/>
      <c r="AV1874" s="54"/>
    </row>
    <row r="1875" s="4" customFormat="1" customHeight="1" spans="8:48">
      <c r="H1875" s="14"/>
      <c r="AV1875" s="54"/>
    </row>
    <row r="1876" s="4" customFormat="1" customHeight="1" spans="8:48">
      <c r="H1876" s="14"/>
      <c r="AV1876" s="54"/>
    </row>
    <row r="1877" s="4" customFormat="1" customHeight="1" spans="8:48">
      <c r="H1877" s="14"/>
      <c r="AV1877" s="54"/>
    </row>
    <row r="1878" s="4" customFormat="1" customHeight="1" spans="8:48">
      <c r="H1878" s="14"/>
      <c r="AV1878" s="54"/>
    </row>
    <row r="1879" s="4" customFormat="1" customHeight="1" spans="8:48">
      <c r="H1879" s="14"/>
      <c r="AV1879" s="54"/>
    </row>
    <row r="1880" s="4" customFormat="1" customHeight="1" spans="8:48">
      <c r="H1880" s="14"/>
      <c r="AV1880" s="54"/>
    </row>
    <row r="1881" s="4" customFormat="1" customHeight="1" spans="8:48">
      <c r="H1881" s="14"/>
      <c r="AV1881" s="54"/>
    </row>
    <row r="1882" s="4" customFormat="1" customHeight="1" spans="8:48">
      <c r="H1882" s="14"/>
      <c r="AV1882" s="54"/>
    </row>
    <row r="1883" s="4" customFormat="1" customHeight="1" spans="8:48">
      <c r="H1883" s="14"/>
      <c r="AV1883" s="54"/>
    </row>
    <row r="1884" s="4" customFormat="1" customHeight="1" spans="8:48">
      <c r="H1884" s="14"/>
      <c r="AV1884" s="54"/>
    </row>
    <row r="1885" s="4" customFormat="1" customHeight="1" spans="8:48">
      <c r="H1885" s="14"/>
      <c r="AV1885" s="54"/>
    </row>
    <row r="1886" s="4" customFormat="1" customHeight="1" spans="8:48">
      <c r="H1886" s="14"/>
      <c r="AV1886" s="54"/>
    </row>
    <row r="1887" s="4" customFormat="1" customHeight="1" spans="8:48">
      <c r="H1887" s="14"/>
      <c r="AV1887" s="54"/>
    </row>
    <row r="1888" s="4" customFormat="1" customHeight="1" spans="8:48">
      <c r="H1888" s="14"/>
      <c r="AV1888" s="54"/>
    </row>
    <row r="1889" s="4" customFormat="1" customHeight="1" spans="8:48">
      <c r="H1889" s="14"/>
      <c r="AV1889" s="54"/>
    </row>
    <row r="1890" s="4" customFormat="1" customHeight="1" spans="8:48">
      <c r="H1890" s="14"/>
      <c r="AV1890" s="54"/>
    </row>
    <row r="1891" s="4" customFormat="1" customHeight="1" spans="8:48">
      <c r="H1891" s="14"/>
      <c r="AV1891" s="54"/>
    </row>
    <row r="1892" s="4" customFormat="1" customHeight="1" spans="8:48">
      <c r="H1892" s="14"/>
      <c r="AV1892" s="54"/>
    </row>
    <row r="1893" s="4" customFormat="1" customHeight="1" spans="8:48">
      <c r="H1893" s="14"/>
      <c r="AV1893" s="54"/>
    </row>
    <row r="1894" s="4" customFormat="1" customHeight="1" spans="8:48">
      <c r="H1894" s="14"/>
      <c r="AV1894" s="54"/>
    </row>
    <row r="1895" s="4" customFormat="1" customHeight="1" spans="8:48">
      <c r="H1895" s="14"/>
      <c r="AV1895" s="54"/>
    </row>
    <row r="1896" s="4" customFormat="1" customHeight="1" spans="8:48">
      <c r="H1896" s="14"/>
      <c r="AV1896" s="54"/>
    </row>
    <row r="1897" s="4" customFormat="1" customHeight="1" spans="8:48">
      <c r="H1897" s="14"/>
      <c r="AV1897" s="54"/>
    </row>
    <row r="1898" s="4" customFormat="1" customHeight="1" spans="8:48">
      <c r="H1898" s="14"/>
      <c r="AV1898" s="54"/>
    </row>
    <row r="1899" s="4" customFormat="1" customHeight="1" spans="8:48">
      <c r="H1899" s="14"/>
      <c r="AV1899" s="54"/>
    </row>
    <row r="1900" s="4" customFormat="1" customHeight="1" spans="8:48">
      <c r="H1900" s="14"/>
      <c r="AV1900" s="54"/>
    </row>
    <row r="1901" s="4" customFormat="1" customHeight="1" spans="8:48">
      <c r="H1901" s="14"/>
      <c r="AV1901" s="54"/>
    </row>
    <row r="1902" s="4" customFormat="1" customHeight="1" spans="8:48">
      <c r="H1902" s="14"/>
      <c r="AV1902" s="54"/>
    </row>
    <row r="1903" s="4" customFormat="1" customHeight="1" spans="8:48">
      <c r="H1903" s="14"/>
      <c r="AV1903" s="54"/>
    </row>
    <row r="1904" s="4" customFormat="1" customHeight="1" spans="8:48">
      <c r="H1904" s="14"/>
      <c r="AV1904" s="54"/>
    </row>
    <row r="1905" s="4" customFormat="1" customHeight="1" spans="8:48">
      <c r="H1905" s="14"/>
      <c r="AV1905" s="54"/>
    </row>
    <row r="1906" s="4" customFormat="1" customHeight="1" spans="8:48">
      <c r="H1906" s="14"/>
      <c r="AV1906" s="54"/>
    </row>
    <row r="1907" s="4" customFormat="1" customHeight="1" spans="8:48">
      <c r="H1907" s="14"/>
      <c r="AV1907" s="54"/>
    </row>
    <row r="1908" s="4" customFormat="1" customHeight="1" spans="8:48">
      <c r="H1908" s="14"/>
      <c r="AV1908" s="54"/>
    </row>
    <row r="1909" s="4" customFormat="1" customHeight="1" spans="8:48">
      <c r="H1909" s="14"/>
      <c r="AV1909" s="54"/>
    </row>
    <row r="1910" s="4" customFormat="1" customHeight="1" spans="8:48">
      <c r="H1910" s="14"/>
      <c r="AV1910" s="54"/>
    </row>
    <row r="1911" s="4" customFormat="1" customHeight="1" spans="8:48">
      <c r="H1911" s="14"/>
      <c r="AV1911" s="54"/>
    </row>
    <row r="1912" s="4" customFormat="1" customHeight="1" spans="8:48">
      <c r="H1912" s="14"/>
      <c r="AV1912" s="54"/>
    </row>
    <row r="1913" s="4" customFormat="1" customHeight="1" spans="8:48">
      <c r="H1913" s="14"/>
      <c r="AV1913" s="54"/>
    </row>
    <row r="1914" s="4" customFormat="1" customHeight="1" spans="8:48">
      <c r="H1914" s="14"/>
      <c r="AV1914" s="54"/>
    </row>
    <row r="1915" s="4" customFormat="1" customHeight="1" spans="8:48">
      <c r="H1915" s="14"/>
      <c r="AV1915" s="54"/>
    </row>
    <row r="1916" s="4" customFormat="1" customHeight="1" spans="8:48">
      <c r="H1916" s="14"/>
      <c r="AV1916" s="54"/>
    </row>
    <row r="1917" s="4" customFormat="1" customHeight="1" spans="8:48">
      <c r="H1917" s="14"/>
      <c r="AV1917" s="54"/>
    </row>
    <row r="1918" s="4" customFormat="1" customHeight="1" spans="8:48">
      <c r="H1918" s="14"/>
      <c r="AV1918" s="54"/>
    </row>
    <row r="1919" s="4" customFormat="1" customHeight="1" spans="8:48">
      <c r="H1919" s="14"/>
      <c r="AV1919" s="54"/>
    </row>
    <row r="1920" s="4" customFormat="1" customHeight="1" spans="8:48">
      <c r="H1920" s="14"/>
      <c r="AV1920" s="54"/>
    </row>
    <row r="1921" s="4" customFormat="1" customHeight="1" spans="8:48">
      <c r="H1921" s="14"/>
      <c r="AV1921" s="54"/>
    </row>
    <row r="1922" s="4" customFormat="1" customHeight="1" spans="8:48">
      <c r="H1922" s="14"/>
      <c r="AV1922" s="54"/>
    </row>
    <row r="1923" s="4" customFormat="1" customHeight="1" spans="8:48">
      <c r="H1923" s="14"/>
      <c r="AV1923" s="54"/>
    </row>
    <row r="1924" s="4" customFormat="1" customHeight="1" spans="8:48">
      <c r="H1924" s="14"/>
      <c r="AV1924" s="54"/>
    </row>
    <row r="1925" s="4" customFormat="1" customHeight="1" spans="8:48">
      <c r="H1925" s="14"/>
      <c r="AV1925" s="54"/>
    </row>
    <row r="1926" s="4" customFormat="1" customHeight="1" spans="8:48">
      <c r="H1926" s="14"/>
      <c r="AV1926" s="54"/>
    </row>
    <row r="1927" s="4" customFormat="1" customHeight="1" spans="8:48">
      <c r="H1927" s="14"/>
      <c r="AV1927" s="54"/>
    </row>
    <row r="1928" s="4" customFormat="1" customHeight="1" spans="8:48">
      <c r="H1928" s="14"/>
      <c r="AV1928" s="54"/>
    </row>
    <row r="1929" s="4" customFormat="1" customHeight="1" spans="8:48">
      <c r="H1929" s="14"/>
      <c r="AV1929" s="54"/>
    </row>
    <row r="1930" s="4" customFormat="1" customHeight="1" spans="8:48">
      <c r="H1930" s="14"/>
      <c r="AV1930" s="54"/>
    </row>
    <row r="1931" s="4" customFormat="1" customHeight="1" spans="8:48">
      <c r="H1931" s="14"/>
      <c r="AV1931" s="54"/>
    </row>
    <row r="1932" s="4" customFormat="1" customHeight="1" spans="8:48">
      <c r="H1932" s="14"/>
      <c r="AV1932" s="54"/>
    </row>
    <row r="1933" s="4" customFormat="1" customHeight="1" spans="8:48">
      <c r="H1933" s="14"/>
      <c r="AV1933" s="54"/>
    </row>
    <row r="1934" s="4" customFormat="1" customHeight="1" spans="8:48">
      <c r="H1934" s="14"/>
      <c r="AV1934" s="54"/>
    </row>
    <row r="1935" s="4" customFormat="1" customHeight="1" spans="8:48">
      <c r="H1935" s="14"/>
      <c r="AV1935" s="54"/>
    </row>
    <row r="1936" s="4" customFormat="1" customHeight="1" spans="8:48">
      <c r="H1936" s="14"/>
      <c r="AV1936" s="54"/>
    </row>
    <row r="1937" s="4" customFormat="1" customHeight="1" spans="8:48">
      <c r="H1937" s="14"/>
      <c r="AV1937" s="54"/>
    </row>
    <row r="1938" s="4" customFormat="1" customHeight="1" spans="8:48">
      <c r="H1938" s="14"/>
      <c r="AV1938" s="54"/>
    </row>
    <row r="1939" s="4" customFormat="1" customHeight="1" spans="8:48">
      <c r="H1939" s="14"/>
      <c r="AV1939" s="54"/>
    </row>
    <row r="1940" s="4" customFormat="1" customHeight="1" spans="8:48">
      <c r="H1940" s="14"/>
      <c r="AV1940" s="54"/>
    </row>
    <row r="1941" s="4" customFormat="1" customHeight="1" spans="8:48">
      <c r="H1941" s="14"/>
      <c r="AV1941" s="54"/>
    </row>
    <row r="1942" s="4" customFormat="1" customHeight="1" spans="8:48">
      <c r="H1942" s="14"/>
      <c r="AV1942" s="54"/>
    </row>
    <row r="1943" s="4" customFormat="1" customHeight="1" spans="8:48">
      <c r="H1943" s="14"/>
      <c r="AV1943" s="54"/>
    </row>
    <row r="1944" s="4" customFormat="1" customHeight="1" spans="8:48">
      <c r="H1944" s="14"/>
      <c r="AV1944" s="54"/>
    </row>
    <row r="1945" s="4" customFormat="1" customHeight="1" spans="8:48">
      <c r="H1945" s="14"/>
      <c r="AV1945" s="54"/>
    </row>
    <row r="1946" s="4" customFormat="1" customHeight="1" spans="8:48">
      <c r="H1946" s="14"/>
      <c r="AV1946" s="54"/>
    </row>
    <row r="1947" s="4" customFormat="1" customHeight="1" spans="8:48">
      <c r="H1947" s="14"/>
      <c r="AV1947" s="54"/>
    </row>
    <row r="1948" s="4" customFormat="1" customHeight="1" spans="8:48">
      <c r="H1948" s="14"/>
      <c r="AV1948" s="54"/>
    </row>
    <row r="1949" s="4" customFormat="1" customHeight="1" spans="8:48">
      <c r="H1949" s="14"/>
      <c r="AV1949" s="54"/>
    </row>
    <row r="1950" s="4" customFormat="1" customHeight="1" spans="8:48">
      <c r="H1950" s="14"/>
      <c r="AV1950" s="54"/>
    </row>
    <row r="1951" s="4" customFormat="1" customHeight="1" spans="8:48">
      <c r="H1951" s="14"/>
      <c r="AV1951" s="54"/>
    </row>
    <row r="1952" s="4" customFormat="1" customHeight="1" spans="8:48">
      <c r="H1952" s="14"/>
      <c r="AV1952" s="54"/>
    </row>
    <row r="1953" s="4" customFormat="1" customHeight="1" spans="8:48">
      <c r="H1953" s="14"/>
      <c r="AV1953" s="54"/>
    </row>
    <row r="1954" s="4" customFormat="1" customHeight="1" spans="8:48">
      <c r="H1954" s="14"/>
      <c r="AV1954" s="54"/>
    </row>
    <row r="1955" s="4" customFormat="1" customHeight="1" spans="8:48">
      <c r="H1955" s="14"/>
      <c r="AV1955" s="54"/>
    </row>
    <row r="1956" s="4" customFormat="1" customHeight="1" spans="8:48">
      <c r="H1956" s="14"/>
      <c r="AV1956" s="54"/>
    </row>
    <row r="1957" s="4" customFormat="1" customHeight="1" spans="8:48">
      <c r="H1957" s="14"/>
      <c r="AV1957" s="54"/>
    </row>
    <row r="1958" s="4" customFormat="1" customHeight="1" spans="8:48">
      <c r="H1958" s="14"/>
      <c r="AV1958" s="54"/>
    </row>
    <row r="1959" s="4" customFormat="1" customHeight="1" spans="8:48">
      <c r="H1959" s="14"/>
      <c r="AV1959" s="54"/>
    </row>
    <row r="1960" s="4" customFormat="1" customHeight="1" spans="8:48">
      <c r="H1960" s="14"/>
      <c r="AV1960" s="54"/>
    </row>
    <row r="1961" s="4" customFormat="1" customHeight="1" spans="8:48">
      <c r="H1961" s="14"/>
      <c r="AV1961" s="54"/>
    </row>
    <row r="1962" s="4" customFormat="1" customHeight="1" spans="8:48">
      <c r="H1962" s="14"/>
      <c r="AV1962" s="54"/>
    </row>
    <row r="1963" s="4" customFormat="1" customHeight="1" spans="8:48">
      <c r="H1963" s="14"/>
      <c r="AV1963" s="54"/>
    </row>
    <row r="1964" s="4" customFormat="1" customHeight="1" spans="8:48">
      <c r="H1964" s="14"/>
      <c r="AV1964" s="54"/>
    </row>
    <row r="1965" s="4" customFormat="1" customHeight="1" spans="8:48">
      <c r="H1965" s="14"/>
      <c r="AV1965" s="54"/>
    </row>
    <row r="1966" s="4" customFormat="1" customHeight="1" spans="8:48">
      <c r="H1966" s="14"/>
      <c r="AV1966" s="54"/>
    </row>
    <row r="1967" s="4" customFormat="1" customHeight="1" spans="8:48">
      <c r="H1967" s="14"/>
      <c r="AV1967" s="54"/>
    </row>
    <row r="1968" s="4" customFormat="1" customHeight="1" spans="8:48">
      <c r="H1968" s="14"/>
      <c r="AV1968" s="54"/>
    </row>
    <row r="1969" s="4" customFormat="1" customHeight="1" spans="8:48">
      <c r="H1969" s="14"/>
      <c r="AV1969" s="54"/>
    </row>
    <row r="1970" s="4" customFormat="1" customHeight="1" spans="8:48">
      <c r="H1970" s="14"/>
      <c r="AV1970" s="54"/>
    </row>
    <row r="1971" s="4" customFormat="1" customHeight="1" spans="8:48">
      <c r="H1971" s="14"/>
      <c r="AV1971" s="54"/>
    </row>
    <row r="1972" s="4" customFormat="1" customHeight="1" spans="8:48">
      <c r="H1972" s="14"/>
      <c r="AV1972" s="54"/>
    </row>
    <row r="1973" s="4" customFormat="1" customHeight="1" spans="8:48">
      <c r="H1973" s="14"/>
      <c r="AV1973" s="54"/>
    </row>
    <row r="1974" s="4" customFormat="1" customHeight="1" spans="8:48">
      <c r="H1974" s="14"/>
      <c r="AV1974" s="54"/>
    </row>
    <row r="1975" s="4" customFormat="1" customHeight="1" spans="8:48">
      <c r="H1975" s="14"/>
      <c r="AV1975" s="54"/>
    </row>
    <row r="1976" s="4" customFormat="1" customHeight="1" spans="8:48">
      <c r="H1976" s="14"/>
      <c r="AV1976" s="54"/>
    </row>
    <row r="1977" s="4" customFormat="1" customHeight="1" spans="8:48">
      <c r="H1977" s="14"/>
      <c r="AV1977" s="54"/>
    </row>
    <row r="1978" s="4" customFormat="1" customHeight="1" spans="8:48">
      <c r="H1978" s="14"/>
      <c r="AV1978" s="54"/>
    </row>
    <row r="1979" s="4" customFormat="1" customHeight="1" spans="8:48">
      <c r="H1979" s="14"/>
      <c r="AV1979" s="54"/>
    </row>
    <row r="1980" s="4" customFormat="1" customHeight="1" spans="8:48">
      <c r="H1980" s="14"/>
      <c r="AV1980" s="54"/>
    </row>
    <row r="1981" s="4" customFormat="1" customHeight="1" spans="8:48">
      <c r="H1981" s="14"/>
      <c r="AV1981" s="54"/>
    </row>
    <row r="1982" s="4" customFormat="1" customHeight="1" spans="8:48">
      <c r="H1982" s="14"/>
      <c r="AV1982" s="54"/>
    </row>
    <row r="1983" s="4" customFormat="1" customHeight="1" spans="8:48">
      <c r="H1983" s="14"/>
      <c r="AV1983" s="54"/>
    </row>
    <row r="1984" s="4" customFormat="1" customHeight="1" spans="8:48">
      <c r="H1984" s="14"/>
      <c r="AV1984" s="54"/>
    </row>
    <row r="1985" s="4" customFormat="1" customHeight="1" spans="8:48">
      <c r="H1985" s="14"/>
      <c r="AV1985" s="54"/>
    </row>
    <row r="1986" s="4" customFormat="1" customHeight="1" spans="8:48">
      <c r="H1986" s="14"/>
      <c r="AV1986" s="54"/>
    </row>
    <row r="1987" s="4" customFormat="1" customHeight="1" spans="8:48">
      <c r="H1987" s="14"/>
      <c r="AV1987" s="54"/>
    </row>
    <row r="1988" s="4" customFormat="1" customHeight="1" spans="8:48">
      <c r="H1988" s="14"/>
      <c r="AV1988" s="54"/>
    </row>
    <row r="1989" s="4" customFormat="1" customHeight="1" spans="8:48">
      <c r="H1989" s="14"/>
      <c r="AV1989" s="54"/>
    </row>
    <row r="1990" s="4" customFormat="1" customHeight="1" spans="8:48">
      <c r="H1990" s="14"/>
      <c r="AV1990" s="54"/>
    </row>
    <row r="1991" s="4" customFormat="1" customHeight="1" spans="8:48">
      <c r="H1991" s="14"/>
      <c r="AV1991" s="54"/>
    </row>
    <row r="1992" s="4" customFormat="1" customHeight="1" spans="8:48">
      <c r="H1992" s="14"/>
      <c r="AV1992" s="54"/>
    </row>
    <row r="1993" s="4" customFormat="1" customHeight="1" spans="8:48">
      <c r="H1993" s="14"/>
      <c r="AV1993" s="54"/>
    </row>
    <row r="1994" s="4" customFormat="1" customHeight="1" spans="8:48">
      <c r="H1994" s="14"/>
      <c r="AV1994" s="54"/>
    </row>
    <row r="1995" s="4" customFormat="1" customHeight="1" spans="8:48">
      <c r="H1995" s="14"/>
      <c r="AV1995" s="54"/>
    </row>
    <row r="1996" s="4" customFormat="1" customHeight="1" spans="8:48">
      <c r="H1996" s="14"/>
      <c r="AV1996" s="54"/>
    </row>
    <row r="1997" s="4" customFormat="1" customHeight="1" spans="8:48">
      <c r="H1997" s="14"/>
      <c r="AV1997" s="54"/>
    </row>
    <row r="1998" s="4" customFormat="1" customHeight="1" spans="8:48">
      <c r="H1998" s="14"/>
      <c r="AV1998" s="54"/>
    </row>
    <row r="1999" s="4" customFormat="1" customHeight="1" spans="8:48">
      <c r="H1999" s="14"/>
      <c r="AV1999" s="54"/>
    </row>
    <row r="2000" s="4" customFormat="1" customHeight="1" spans="8:48">
      <c r="H2000" s="14"/>
      <c r="AV2000" s="54"/>
    </row>
    <row r="2001" s="4" customFormat="1" customHeight="1" spans="8:48">
      <c r="H2001" s="14"/>
      <c r="AV2001" s="54"/>
    </row>
    <row r="2002" s="4" customFormat="1" customHeight="1" spans="8:48">
      <c r="H2002" s="14"/>
      <c r="AV2002" s="54"/>
    </row>
    <row r="2003" s="4" customFormat="1" customHeight="1" spans="8:48">
      <c r="H2003" s="14"/>
      <c r="AV2003" s="54"/>
    </row>
    <row r="2004" s="4" customFormat="1" customHeight="1" spans="8:48">
      <c r="H2004" s="14"/>
      <c r="AV2004" s="54"/>
    </row>
    <row r="2005" s="4" customFormat="1" customHeight="1" spans="8:48">
      <c r="H2005" s="14"/>
      <c r="AV2005" s="54"/>
    </row>
    <row r="2006" s="4" customFormat="1" customHeight="1" spans="8:48">
      <c r="H2006" s="14"/>
      <c r="AV2006" s="54"/>
    </row>
    <row r="2007" s="4" customFormat="1" customHeight="1" spans="8:48">
      <c r="H2007" s="14"/>
      <c r="AV2007" s="54"/>
    </row>
    <row r="2008" s="4" customFormat="1" customHeight="1" spans="8:48">
      <c r="H2008" s="14"/>
      <c r="AV2008" s="54"/>
    </row>
    <row r="2009" s="4" customFormat="1" customHeight="1" spans="8:48">
      <c r="H2009" s="14"/>
      <c r="AV2009" s="54"/>
    </row>
    <row r="2010" s="4" customFormat="1" customHeight="1" spans="8:48">
      <c r="H2010" s="14"/>
      <c r="AV2010" s="54"/>
    </row>
    <row r="2011" s="4" customFormat="1" customHeight="1" spans="8:48">
      <c r="H2011" s="14"/>
      <c r="AV2011" s="54"/>
    </row>
    <row r="2012" s="4" customFormat="1" customHeight="1" spans="8:48">
      <c r="H2012" s="14"/>
      <c r="AV2012" s="54"/>
    </row>
    <row r="2013" s="4" customFormat="1" customHeight="1" spans="8:48">
      <c r="H2013" s="14"/>
      <c r="AV2013" s="54"/>
    </row>
    <row r="2014" s="4" customFormat="1" customHeight="1" spans="8:48">
      <c r="H2014" s="14"/>
      <c r="AV2014" s="54"/>
    </row>
    <row r="2015" s="4" customFormat="1" customHeight="1" spans="8:48">
      <c r="H2015" s="14"/>
      <c r="AV2015" s="54"/>
    </row>
    <row r="2016" s="4" customFormat="1" customHeight="1" spans="8:48">
      <c r="H2016" s="14"/>
      <c r="AV2016" s="54"/>
    </row>
    <row r="2017" s="4" customFormat="1" customHeight="1" spans="8:48">
      <c r="H2017" s="14"/>
      <c r="AV2017" s="54"/>
    </row>
    <row r="2018" s="4" customFormat="1" customHeight="1" spans="8:48">
      <c r="H2018" s="14"/>
      <c r="AV2018" s="54"/>
    </row>
    <row r="2019" s="4" customFormat="1" customHeight="1" spans="8:48">
      <c r="H2019" s="14"/>
      <c r="AV2019" s="54"/>
    </row>
    <row r="2020" s="4" customFormat="1" customHeight="1" spans="8:48">
      <c r="H2020" s="14"/>
      <c r="AV2020" s="54"/>
    </row>
    <row r="2021" s="4" customFormat="1" customHeight="1" spans="8:48">
      <c r="H2021" s="14"/>
      <c r="AV2021" s="54"/>
    </row>
    <row r="2022" s="4" customFormat="1" customHeight="1" spans="8:48">
      <c r="H2022" s="14"/>
      <c r="AV2022" s="54"/>
    </row>
    <row r="2023" s="4" customFormat="1" customHeight="1" spans="8:48">
      <c r="H2023" s="14"/>
      <c r="AV2023" s="54"/>
    </row>
    <row r="2024" s="4" customFormat="1" customHeight="1" spans="8:48">
      <c r="H2024" s="14"/>
      <c r="AV2024" s="54"/>
    </row>
    <row r="2025" s="4" customFormat="1" customHeight="1" spans="8:48">
      <c r="H2025" s="14"/>
      <c r="AV2025" s="54"/>
    </row>
    <row r="2026" s="4" customFormat="1" customHeight="1" spans="8:48">
      <c r="H2026" s="14"/>
      <c r="AV2026" s="54"/>
    </row>
    <row r="2027" s="4" customFormat="1" customHeight="1" spans="8:48">
      <c r="H2027" s="14"/>
      <c r="AV2027" s="54"/>
    </row>
    <row r="2028" s="4" customFormat="1" customHeight="1" spans="8:48">
      <c r="H2028" s="14"/>
      <c r="AV2028" s="54"/>
    </row>
    <row r="2029" s="4" customFormat="1" customHeight="1" spans="8:48">
      <c r="H2029" s="14"/>
      <c r="AV2029" s="54"/>
    </row>
    <row r="2030" s="4" customFormat="1" customHeight="1" spans="8:48">
      <c r="H2030" s="14"/>
      <c r="AV2030" s="54"/>
    </row>
    <row r="2031" s="4" customFormat="1" customHeight="1" spans="8:48">
      <c r="H2031" s="14"/>
      <c r="AV2031" s="54"/>
    </row>
    <row r="2032" s="4" customFormat="1" customHeight="1" spans="8:48">
      <c r="H2032" s="14"/>
      <c r="AV2032" s="54"/>
    </row>
    <row r="2033" s="4" customFormat="1" customHeight="1" spans="8:48">
      <c r="H2033" s="14"/>
      <c r="AV2033" s="54"/>
    </row>
    <row r="2034" s="4" customFormat="1" customHeight="1" spans="8:48">
      <c r="H2034" s="14"/>
      <c r="AV2034" s="54"/>
    </row>
    <row r="2035" s="4" customFormat="1" customHeight="1" spans="8:48">
      <c r="H2035" s="14"/>
      <c r="AV2035" s="54"/>
    </row>
    <row r="2036" s="4" customFormat="1" customHeight="1" spans="8:48">
      <c r="H2036" s="14"/>
      <c r="AV2036" s="54"/>
    </row>
    <row r="2037" s="4" customFormat="1" customHeight="1" spans="8:48">
      <c r="H2037" s="14"/>
      <c r="AV2037" s="54"/>
    </row>
    <row r="2038" s="4" customFormat="1" customHeight="1" spans="8:48">
      <c r="H2038" s="14"/>
      <c r="AV2038" s="54"/>
    </row>
    <row r="2039" s="4" customFormat="1" customHeight="1" spans="8:48">
      <c r="H2039" s="14"/>
      <c r="AV2039" s="54"/>
    </row>
    <row r="2040" s="4" customFormat="1" customHeight="1" spans="8:48">
      <c r="H2040" s="14"/>
      <c r="AV2040" s="54"/>
    </row>
    <row r="2041" s="4" customFormat="1" customHeight="1" spans="8:48">
      <c r="H2041" s="14"/>
      <c r="AV2041" s="54"/>
    </row>
    <row r="2042" s="4" customFormat="1" customHeight="1" spans="8:48">
      <c r="H2042" s="14"/>
      <c r="AV2042" s="54"/>
    </row>
    <row r="2043" s="4" customFormat="1" customHeight="1" spans="8:48">
      <c r="H2043" s="14"/>
      <c r="AV2043" s="54"/>
    </row>
    <row r="2044" s="4" customFormat="1" customHeight="1" spans="8:48">
      <c r="H2044" s="14"/>
      <c r="AV2044" s="54"/>
    </row>
    <row r="2045" s="4" customFormat="1" customHeight="1" spans="8:48">
      <c r="H2045" s="14"/>
      <c r="AV2045" s="54"/>
    </row>
    <row r="2046" s="4" customFormat="1" customHeight="1" spans="8:48">
      <c r="H2046" s="14"/>
      <c r="AV2046" s="54"/>
    </row>
    <row r="2047" s="4" customFormat="1" customHeight="1" spans="8:48">
      <c r="H2047" s="14"/>
      <c r="AV2047" s="54"/>
    </row>
    <row r="2048" s="4" customFormat="1" customHeight="1" spans="8:48">
      <c r="H2048" s="14"/>
      <c r="AV2048" s="54"/>
    </row>
    <row r="2049" s="4" customFormat="1" customHeight="1" spans="8:48">
      <c r="H2049" s="14"/>
      <c r="AV2049" s="54"/>
    </row>
    <row r="2050" s="4" customFormat="1" customHeight="1" spans="8:48">
      <c r="H2050" s="14"/>
      <c r="AV2050" s="54"/>
    </row>
    <row r="2051" s="4" customFormat="1" customHeight="1" spans="8:48">
      <c r="H2051" s="14"/>
      <c r="AV2051" s="54"/>
    </row>
    <row r="2052" s="4" customFormat="1" customHeight="1" spans="8:48">
      <c r="H2052" s="14"/>
      <c r="AV2052" s="54"/>
    </row>
    <row r="2053" s="4" customFormat="1" customHeight="1" spans="8:48">
      <c r="H2053" s="14"/>
      <c r="AV2053" s="54"/>
    </row>
    <row r="2054" s="4" customFormat="1" customHeight="1" spans="8:48">
      <c r="H2054" s="14"/>
      <c r="AV2054" s="54"/>
    </row>
    <row r="2055" s="4" customFormat="1" customHeight="1" spans="8:48">
      <c r="H2055" s="14"/>
      <c r="AV2055" s="54"/>
    </row>
    <row r="2056" s="4" customFormat="1" customHeight="1" spans="8:48">
      <c r="H2056" s="14"/>
      <c r="AV2056" s="54"/>
    </row>
    <row r="2057" s="4" customFormat="1" customHeight="1" spans="8:48">
      <c r="H2057" s="14"/>
      <c r="AV2057" s="54"/>
    </row>
    <row r="2058" s="4" customFormat="1" customHeight="1" spans="8:48">
      <c r="H2058" s="14"/>
      <c r="AV2058" s="54"/>
    </row>
    <row r="2059" s="4" customFormat="1" customHeight="1" spans="8:48">
      <c r="H2059" s="14"/>
      <c r="AV2059" s="54"/>
    </row>
    <row r="2060" s="4" customFormat="1" customHeight="1" spans="8:48">
      <c r="H2060" s="14"/>
      <c r="AV2060" s="54"/>
    </row>
    <row r="2061" s="4" customFormat="1" customHeight="1" spans="8:48">
      <c r="H2061" s="14"/>
      <c r="AV2061" s="54"/>
    </row>
    <row r="2062" s="4" customFormat="1" customHeight="1" spans="8:48">
      <c r="H2062" s="14"/>
      <c r="AV2062" s="54"/>
    </row>
    <row r="2063" s="4" customFormat="1" customHeight="1" spans="8:48">
      <c r="H2063" s="14"/>
      <c r="AV2063" s="54"/>
    </row>
    <row r="2064" s="4" customFormat="1" customHeight="1" spans="8:48">
      <c r="H2064" s="14"/>
      <c r="AV2064" s="54"/>
    </row>
    <row r="2065" s="4" customFormat="1" customHeight="1" spans="8:48">
      <c r="H2065" s="14"/>
      <c r="AV2065" s="54"/>
    </row>
    <row r="2066" s="4" customFormat="1" customHeight="1" spans="8:48">
      <c r="H2066" s="14"/>
      <c r="AV2066" s="54"/>
    </row>
    <row r="2067" s="4" customFormat="1" customHeight="1" spans="8:48">
      <c r="H2067" s="14"/>
      <c r="AV2067" s="54"/>
    </row>
    <row r="2068" s="4" customFormat="1" customHeight="1" spans="8:48">
      <c r="H2068" s="14"/>
      <c r="AV2068" s="54"/>
    </row>
    <row r="2069" s="4" customFormat="1" customHeight="1" spans="8:48">
      <c r="H2069" s="14"/>
      <c r="AV2069" s="54"/>
    </row>
    <row r="2070" s="4" customFormat="1" customHeight="1" spans="8:48">
      <c r="H2070" s="14"/>
      <c r="AV2070" s="54"/>
    </row>
    <row r="2071" s="4" customFormat="1" customHeight="1" spans="8:48">
      <c r="H2071" s="14"/>
      <c r="AV2071" s="54"/>
    </row>
    <row r="2072" s="4" customFormat="1" customHeight="1" spans="8:48">
      <c r="H2072" s="14"/>
      <c r="AV2072" s="54"/>
    </row>
    <row r="2073" s="4" customFormat="1" customHeight="1" spans="8:48">
      <c r="H2073" s="14"/>
      <c r="AV2073" s="54"/>
    </row>
    <row r="2074" s="4" customFormat="1" customHeight="1" spans="8:48">
      <c r="H2074" s="14"/>
      <c r="AV2074" s="54"/>
    </row>
    <row r="2075" s="4" customFormat="1" customHeight="1" spans="8:48">
      <c r="H2075" s="14"/>
      <c r="AV2075" s="54"/>
    </row>
    <row r="2076" s="4" customFormat="1" customHeight="1" spans="8:48">
      <c r="H2076" s="14"/>
      <c r="AV2076" s="54"/>
    </row>
    <row r="2077" s="4" customFormat="1" customHeight="1" spans="8:48">
      <c r="H2077" s="14"/>
      <c r="AV2077" s="54"/>
    </row>
    <row r="2078" s="4" customFormat="1" customHeight="1" spans="8:48">
      <c r="H2078" s="14"/>
      <c r="AV2078" s="54"/>
    </row>
    <row r="2079" s="4" customFormat="1" customHeight="1" spans="8:48">
      <c r="H2079" s="14"/>
      <c r="AV2079" s="54"/>
    </row>
    <row r="2080" s="4" customFormat="1" customHeight="1" spans="8:48">
      <c r="H2080" s="14"/>
      <c r="AV2080" s="54"/>
    </row>
    <row r="2081" s="4" customFormat="1" customHeight="1" spans="8:48">
      <c r="H2081" s="14"/>
      <c r="AV2081" s="54"/>
    </row>
    <row r="2082" s="4" customFormat="1" customHeight="1" spans="8:48">
      <c r="H2082" s="14"/>
      <c r="AV2082" s="54"/>
    </row>
    <row r="2083" s="4" customFormat="1" customHeight="1" spans="8:48">
      <c r="H2083" s="14"/>
      <c r="AV2083" s="54"/>
    </row>
    <row r="2084" s="4" customFormat="1" customHeight="1" spans="8:48">
      <c r="H2084" s="14"/>
      <c r="AV2084" s="54"/>
    </row>
    <row r="2085" s="4" customFormat="1" customHeight="1" spans="8:48">
      <c r="H2085" s="14"/>
      <c r="AV2085" s="54"/>
    </row>
    <row r="2086" s="4" customFormat="1" customHeight="1" spans="8:48">
      <c r="H2086" s="14"/>
      <c r="AV2086" s="54"/>
    </row>
    <row r="2087" s="4" customFormat="1" customHeight="1" spans="8:48">
      <c r="H2087" s="14"/>
      <c r="AV2087" s="54"/>
    </row>
    <row r="2088" s="4" customFormat="1" customHeight="1" spans="8:48">
      <c r="H2088" s="14"/>
      <c r="AV2088" s="54"/>
    </row>
    <row r="2089" s="4" customFormat="1" customHeight="1" spans="8:48">
      <c r="H2089" s="14"/>
      <c r="AV2089" s="54"/>
    </row>
    <row r="2090" s="4" customFormat="1" customHeight="1" spans="8:48">
      <c r="H2090" s="14"/>
      <c r="AV2090" s="54"/>
    </row>
    <row r="2091" s="4" customFormat="1" customHeight="1" spans="8:48">
      <c r="H2091" s="14"/>
      <c r="AV2091" s="54"/>
    </row>
    <row r="2092" s="4" customFormat="1" customHeight="1" spans="8:48">
      <c r="H2092" s="14"/>
      <c r="AV2092" s="54"/>
    </row>
    <row r="2093" s="4" customFormat="1" customHeight="1" spans="8:48">
      <c r="H2093" s="14"/>
      <c r="AV2093" s="54"/>
    </row>
    <row r="2094" s="4" customFormat="1" customHeight="1" spans="8:48">
      <c r="H2094" s="14"/>
      <c r="AV2094" s="54"/>
    </row>
    <row r="2095" s="4" customFormat="1" customHeight="1" spans="8:48">
      <c r="H2095" s="14"/>
      <c r="AV2095" s="54"/>
    </row>
    <row r="2096" s="4" customFormat="1" customHeight="1" spans="8:48">
      <c r="H2096" s="14"/>
      <c r="AV2096" s="54"/>
    </row>
    <row r="2097" s="4" customFormat="1" customHeight="1" spans="8:48">
      <c r="H2097" s="14"/>
      <c r="AV2097" s="54"/>
    </row>
    <row r="2098" s="4" customFormat="1" customHeight="1" spans="8:48">
      <c r="H2098" s="14"/>
      <c r="AV2098" s="54"/>
    </row>
    <row r="2099" s="4" customFormat="1" customHeight="1" spans="8:48">
      <c r="H2099" s="14"/>
      <c r="AV2099" s="54"/>
    </row>
    <row r="2100" s="4" customFormat="1" customHeight="1" spans="8:48">
      <c r="H2100" s="14"/>
      <c r="AV2100" s="54"/>
    </row>
    <row r="2101" s="4" customFormat="1" customHeight="1" spans="8:48">
      <c r="H2101" s="14"/>
      <c r="AV2101" s="54"/>
    </row>
    <row r="2102" s="4" customFormat="1" customHeight="1" spans="8:48">
      <c r="H2102" s="14"/>
      <c r="AV2102" s="54"/>
    </row>
    <row r="2103" s="4" customFormat="1" customHeight="1" spans="8:48">
      <c r="H2103" s="14"/>
      <c r="AV2103" s="54"/>
    </row>
    <row r="2104" s="4" customFormat="1" customHeight="1" spans="8:48">
      <c r="H2104" s="14"/>
      <c r="AV2104" s="54"/>
    </row>
    <row r="2105" s="4" customFormat="1" customHeight="1" spans="8:48">
      <c r="H2105" s="14"/>
      <c r="AV2105" s="54"/>
    </row>
    <row r="2106" s="4" customFormat="1" customHeight="1" spans="8:48">
      <c r="H2106" s="14"/>
      <c r="AV2106" s="54"/>
    </row>
    <row r="2107" s="4" customFormat="1" customHeight="1" spans="8:48">
      <c r="H2107" s="14"/>
      <c r="AV2107" s="54"/>
    </row>
    <row r="2108" s="4" customFormat="1" customHeight="1" spans="8:48">
      <c r="H2108" s="14"/>
      <c r="AV2108" s="54"/>
    </row>
    <row r="2109" s="4" customFormat="1" customHeight="1" spans="8:48">
      <c r="H2109" s="14"/>
      <c r="AV2109" s="54"/>
    </row>
    <row r="2110" s="4" customFormat="1" customHeight="1" spans="8:48">
      <c r="H2110" s="14"/>
      <c r="AV2110" s="54"/>
    </row>
    <row r="2111" s="4" customFormat="1" customHeight="1" spans="8:48">
      <c r="H2111" s="14"/>
      <c r="AV2111" s="54"/>
    </row>
    <row r="2112" s="4" customFormat="1" customHeight="1" spans="8:48">
      <c r="H2112" s="14"/>
      <c r="AV2112" s="54"/>
    </row>
    <row r="2113" s="4" customFormat="1" customHeight="1" spans="8:48">
      <c r="H2113" s="14"/>
      <c r="AV2113" s="54"/>
    </row>
    <row r="2114" s="4" customFormat="1" customHeight="1" spans="8:48">
      <c r="H2114" s="14"/>
      <c r="AV2114" s="54"/>
    </row>
    <row r="2115" s="4" customFormat="1" customHeight="1" spans="8:48">
      <c r="H2115" s="14"/>
      <c r="AV2115" s="54"/>
    </row>
    <row r="2116" s="4" customFormat="1" customHeight="1" spans="8:48">
      <c r="H2116" s="14"/>
      <c r="AV2116" s="54"/>
    </row>
    <row r="2117" s="4" customFormat="1" customHeight="1" spans="8:48">
      <c r="H2117" s="14"/>
      <c r="AV2117" s="54"/>
    </row>
    <row r="2118" s="4" customFormat="1" customHeight="1" spans="8:48">
      <c r="H2118" s="14"/>
      <c r="AV2118" s="54"/>
    </row>
    <row r="2119" s="4" customFormat="1" customHeight="1" spans="8:48">
      <c r="H2119" s="14"/>
      <c r="AV2119" s="54"/>
    </row>
    <row r="2120" s="4" customFormat="1" customHeight="1" spans="8:48">
      <c r="H2120" s="14"/>
      <c r="AV2120" s="54"/>
    </row>
    <row r="2121" s="4" customFormat="1" customHeight="1" spans="8:48">
      <c r="H2121" s="14"/>
      <c r="AV2121" s="54"/>
    </row>
    <row r="2122" s="4" customFormat="1" customHeight="1" spans="8:48">
      <c r="H2122" s="14"/>
      <c r="AV2122" s="54"/>
    </row>
    <row r="2123" s="4" customFormat="1" customHeight="1" spans="8:48">
      <c r="H2123" s="14"/>
      <c r="AV2123" s="54"/>
    </row>
    <row r="2124" s="4" customFormat="1" customHeight="1" spans="8:48">
      <c r="H2124" s="14"/>
      <c r="AV2124" s="54"/>
    </row>
    <row r="2125" s="4" customFormat="1" customHeight="1" spans="8:48">
      <c r="H2125" s="14"/>
      <c r="AV2125" s="54"/>
    </row>
    <row r="2126" s="4" customFormat="1" customHeight="1" spans="8:48">
      <c r="H2126" s="14"/>
      <c r="AV2126" s="54"/>
    </row>
    <row r="2127" s="4" customFormat="1" customHeight="1" spans="8:48">
      <c r="H2127" s="14"/>
      <c r="AV2127" s="54"/>
    </row>
    <row r="2128" s="4" customFormat="1" customHeight="1" spans="8:48">
      <c r="H2128" s="14"/>
      <c r="AV2128" s="54"/>
    </row>
    <row r="2129" s="4" customFormat="1" customHeight="1" spans="8:48">
      <c r="H2129" s="14"/>
      <c r="AV2129" s="54"/>
    </row>
    <row r="2130" s="4" customFormat="1" customHeight="1" spans="8:48">
      <c r="H2130" s="14"/>
      <c r="AV2130" s="54"/>
    </row>
    <row r="2131" s="4" customFormat="1" customHeight="1" spans="8:48">
      <c r="H2131" s="14"/>
      <c r="AV2131" s="54"/>
    </row>
    <row r="2132" s="4" customFormat="1" customHeight="1" spans="8:48">
      <c r="H2132" s="14"/>
      <c r="AV2132" s="54"/>
    </row>
    <row r="2133" s="4" customFormat="1" customHeight="1" spans="8:48">
      <c r="H2133" s="14"/>
      <c r="AV2133" s="54"/>
    </row>
    <row r="2134" s="4" customFormat="1" customHeight="1" spans="8:48">
      <c r="H2134" s="14"/>
      <c r="AV2134" s="54"/>
    </row>
    <row r="2135" s="4" customFormat="1" customHeight="1" spans="8:48">
      <c r="H2135" s="14"/>
      <c r="AV2135" s="54"/>
    </row>
    <row r="2136" s="4" customFormat="1" customHeight="1" spans="8:48">
      <c r="H2136" s="14"/>
      <c r="AV2136" s="54"/>
    </row>
    <row r="2137" s="4" customFormat="1" customHeight="1" spans="8:48">
      <c r="H2137" s="14"/>
      <c r="AV2137" s="54"/>
    </row>
    <row r="2138" s="4" customFormat="1" customHeight="1" spans="8:48">
      <c r="H2138" s="14"/>
      <c r="AV2138" s="54"/>
    </row>
    <row r="2139" s="4" customFormat="1" customHeight="1" spans="8:48">
      <c r="H2139" s="14"/>
      <c r="AV2139" s="54"/>
    </row>
    <row r="2140" s="4" customFormat="1" customHeight="1" spans="8:48">
      <c r="H2140" s="14"/>
      <c r="AV2140" s="54"/>
    </row>
    <row r="2141" s="4" customFormat="1" customHeight="1" spans="8:48">
      <c r="H2141" s="14"/>
      <c r="AV2141" s="54"/>
    </row>
    <row r="2142" s="4" customFormat="1" customHeight="1" spans="8:48">
      <c r="H2142" s="14"/>
      <c r="AV2142" s="54"/>
    </row>
    <row r="2143" s="4" customFormat="1" customHeight="1" spans="8:48">
      <c r="H2143" s="14"/>
      <c r="AV2143" s="54"/>
    </row>
    <row r="2144" s="4" customFormat="1" customHeight="1" spans="8:48">
      <c r="H2144" s="14"/>
      <c r="AV2144" s="54"/>
    </row>
    <row r="2145" s="4" customFormat="1" customHeight="1" spans="8:48">
      <c r="H2145" s="14"/>
      <c r="AV2145" s="54"/>
    </row>
    <row r="2146" s="4" customFormat="1" customHeight="1" spans="8:48">
      <c r="H2146" s="14"/>
      <c r="AV2146" s="54"/>
    </row>
    <row r="2147" s="4" customFormat="1" customHeight="1" spans="8:48">
      <c r="H2147" s="14"/>
      <c r="AV2147" s="54"/>
    </row>
    <row r="2148" s="4" customFormat="1" customHeight="1" spans="8:48">
      <c r="H2148" s="14"/>
      <c r="AV2148" s="54"/>
    </row>
    <row r="2149" s="4" customFormat="1" customHeight="1" spans="8:48">
      <c r="H2149" s="14"/>
      <c r="AV2149" s="54"/>
    </row>
    <row r="2150" s="4" customFormat="1" customHeight="1" spans="8:48">
      <c r="H2150" s="14"/>
      <c r="AV2150" s="54"/>
    </row>
    <row r="2151" s="4" customFormat="1" customHeight="1" spans="8:48">
      <c r="H2151" s="14"/>
      <c r="AV2151" s="54"/>
    </row>
    <row r="2152" s="4" customFormat="1" customHeight="1" spans="8:48">
      <c r="H2152" s="14"/>
      <c r="AV2152" s="54"/>
    </row>
    <row r="2153" s="4" customFormat="1" customHeight="1" spans="8:48">
      <c r="H2153" s="14"/>
      <c r="AV2153" s="54"/>
    </row>
    <row r="2154" s="4" customFormat="1" customHeight="1" spans="8:48">
      <c r="H2154" s="14"/>
      <c r="AV2154" s="54"/>
    </row>
    <row r="2155" s="4" customFormat="1" customHeight="1" spans="8:48">
      <c r="H2155" s="14"/>
      <c r="AV2155" s="54"/>
    </row>
    <row r="2156" s="4" customFormat="1" customHeight="1" spans="8:48">
      <c r="H2156" s="14"/>
      <c r="AV2156" s="54"/>
    </row>
    <row r="2157" s="4" customFormat="1" customHeight="1" spans="8:48">
      <c r="H2157" s="14"/>
      <c r="AV2157" s="54"/>
    </row>
    <row r="2158" s="4" customFormat="1" customHeight="1" spans="8:48">
      <c r="H2158" s="14"/>
      <c r="AV2158" s="54"/>
    </row>
    <row r="2159" s="4" customFormat="1" customHeight="1" spans="8:48">
      <c r="H2159" s="14"/>
      <c r="AV2159" s="54"/>
    </row>
    <row r="2160" s="4" customFormat="1" customHeight="1" spans="8:48">
      <c r="H2160" s="14"/>
      <c r="AV2160" s="54"/>
    </row>
    <row r="2161" s="4" customFormat="1" customHeight="1" spans="8:48">
      <c r="H2161" s="14"/>
      <c r="AV2161" s="54"/>
    </row>
    <row r="2162" s="4" customFormat="1" customHeight="1" spans="8:48">
      <c r="H2162" s="14"/>
      <c r="AV2162" s="54"/>
    </row>
    <row r="2163" s="4" customFormat="1" customHeight="1" spans="8:48">
      <c r="H2163" s="14"/>
      <c r="AV2163" s="54"/>
    </row>
    <row r="2164" s="4" customFormat="1" customHeight="1" spans="8:48">
      <c r="H2164" s="14"/>
      <c r="AV2164" s="54"/>
    </row>
    <row r="2165" s="4" customFormat="1" customHeight="1" spans="8:48">
      <c r="H2165" s="14"/>
      <c r="AV2165" s="54"/>
    </row>
    <row r="2166" s="4" customFormat="1" customHeight="1" spans="8:48">
      <c r="H2166" s="14"/>
      <c r="AV2166" s="54"/>
    </row>
    <row r="2167" s="4" customFormat="1" customHeight="1" spans="8:48">
      <c r="H2167" s="14"/>
      <c r="AV2167" s="54"/>
    </row>
    <row r="2168" s="4" customFormat="1" customHeight="1" spans="8:48">
      <c r="H2168" s="14"/>
      <c r="AV2168" s="54"/>
    </row>
    <row r="2169" s="4" customFormat="1" customHeight="1" spans="8:48">
      <c r="H2169" s="14"/>
      <c r="AV2169" s="54"/>
    </row>
    <row r="2170" s="4" customFormat="1" customHeight="1" spans="8:48">
      <c r="H2170" s="14"/>
      <c r="AV2170" s="54"/>
    </row>
    <row r="2171" s="4" customFormat="1" customHeight="1" spans="8:48">
      <c r="H2171" s="14"/>
      <c r="AV2171" s="54"/>
    </row>
    <row r="2172" s="4" customFormat="1" customHeight="1" spans="8:48">
      <c r="H2172" s="14"/>
      <c r="AV2172" s="54"/>
    </row>
    <row r="2173" s="4" customFormat="1" customHeight="1" spans="8:48">
      <c r="H2173" s="14"/>
      <c r="AV2173" s="54"/>
    </row>
    <row r="2174" s="4" customFormat="1" customHeight="1" spans="8:48">
      <c r="H2174" s="14"/>
      <c r="AV2174" s="54"/>
    </row>
    <row r="2175" s="4" customFormat="1" customHeight="1" spans="8:48">
      <c r="H2175" s="14"/>
      <c r="AV2175" s="54"/>
    </row>
    <row r="2176" s="4" customFormat="1" customHeight="1" spans="8:48">
      <c r="H2176" s="14"/>
      <c r="AV2176" s="54"/>
    </row>
    <row r="2177" s="4" customFormat="1" customHeight="1" spans="8:48">
      <c r="H2177" s="14"/>
      <c r="AV2177" s="54"/>
    </row>
    <row r="2178" s="4" customFormat="1" customHeight="1" spans="8:48">
      <c r="H2178" s="14"/>
      <c r="AV2178" s="54"/>
    </row>
    <row r="2179" s="4" customFormat="1" customHeight="1" spans="8:48">
      <c r="H2179" s="14"/>
      <c r="AV2179" s="54"/>
    </row>
    <row r="2180" s="4" customFormat="1" customHeight="1" spans="8:48">
      <c r="H2180" s="14"/>
      <c r="AV2180" s="54"/>
    </row>
    <row r="2181" s="4" customFormat="1" customHeight="1" spans="8:48">
      <c r="H2181" s="14"/>
      <c r="AV2181" s="54"/>
    </row>
    <row r="2182" s="4" customFormat="1" customHeight="1" spans="8:48">
      <c r="H2182" s="14"/>
      <c r="AV2182" s="54"/>
    </row>
    <row r="2183" s="4" customFormat="1" customHeight="1" spans="8:48">
      <c r="H2183" s="14"/>
      <c r="AV2183" s="54"/>
    </row>
    <row r="2184" s="4" customFormat="1" customHeight="1" spans="8:48">
      <c r="H2184" s="14"/>
      <c r="AV2184" s="54"/>
    </row>
    <row r="2185" s="4" customFormat="1" customHeight="1" spans="8:48">
      <c r="H2185" s="14"/>
      <c r="AV2185" s="54"/>
    </row>
    <row r="2186" s="4" customFormat="1" customHeight="1" spans="8:48">
      <c r="H2186" s="14"/>
      <c r="AV2186" s="54"/>
    </row>
    <row r="2187" s="4" customFormat="1" customHeight="1" spans="8:48">
      <c r="H2187" s="14"/>
      <c r="AV2187" s="54"/>
    </row>
    <row r="2188" s="4" customFormat="1" customHeight="1" spans="8:48">
      <c r="H2188" s="14"/>
      <c r="AV2188" s="54"/>
    </row>
    <row r="2189" s="4" customFormat="1" customHeight="1" spans="8:48">
      <c r="H2189" s="14"/>
      <c r="AV2189" s="54"/>
    </row>
    <row r="2190" s="4" customFormat="1" customHeight="1" spans="8:48">
      <c r="H2190" s="14"/>
      <c r="AV2190" s="54"/>
    </row>
    <row r="2191" s="4" customFormat="1" customHeight="1" spans="8:48">
      <c r="H2191" s="14"/>
      <c r="AV2191" s="54"/>
    </row>
    <row r="2192" s="4" customFormat="1" customHeight="1" spans="8:48">
      <c r="H2192" s="14"/>
      <c r="AV2192" s="54"/>
    </row>
    <row r="2193" s="4" customFormat="1" customHeight="1" spans="8:48">
      <c r="H2193" s="14"/>
      <c r="AV2193" s="54"/>
    </row>
    <row r="2194" s="4" customFormat="1" customHeight="1" spans="8:48">
      <c r="H2194" s="14"/>
      <c r="AV2194" s="54"/>
    </row>
    <row r="2195" s="4" customFormat="1" customHeight="1" spans="8:48">
      <c r="H2195" s="14"/>
      <c r="AV2195" s="54"/>
    </row>
    <row r="2196" s="4" customFormat="1" customHeight="1" spans="8:48">
      <c r="H2196" s="14"/>
      <c r="AV2196" s="54"/>
    </row>
    <row r="2197" s="4" customFormat="1" customHeight="1" spans="8:48">
      <c r="H2197" s="14"/>
      <c r="AV2197" s="54"/>
    </row>
    <row r="2198" s="4" customFormat="1" customHeight="1" spans="8:48">
      <c r="H2198" s="14"/>
      <c r="AV2198" s="54"/>
    </row>
    <row r="2199" s="4" customFormat="1" customHeight="1" spans="8:48">
      <c r="H2199" s="14"/>
      <c r="AV2199" s="54"/>
    </row>
    <row r="2200" s="4" customFormat="1" customHeight="1" spans="8:48">
      <c r="H2200" s="14"/>
      <c r="AV2200" s="54"/>
    </row>
    <row r="2201" s="4" customFormat="1" customHeight="1" spans="8:48">
      <c r="H2201" s="14"/>
      <c r="AV2201" s="54"/>
    </row>
    <row r="2202" s="4" customFormat="1" customHeight="1" spans="8:48">
      <c r="H2202" s="14"/>
      <c r="AV2202" s="54"/>
    </row>
    <row r="2203" s="4" customFormat="1" customHeight="1" spans="8:48">
      <c r="H2203" s="14"/>
      <c r="AV2203" s="54"/>
    </row>
    <row r="2204" s="4" customFormat="1" customHeight="1" spans="8:48">
      <c r="H2204" s="14"/>
      <c r="AV2204" s="54"/>
    </row>
    <row r="2205" s="4" customFormat="1" customHeight="1" spans="8:48">
      <c r="H2205" s="14"/>
      <c r="AV2205" s="54"/>
    </row>
    <row r="2206" s="4" customFormat="1" customHeight="1" spans="8:48">
      <c r="H2206" s="14"/>
      <c r="AV2206" s="54"/>
    </row>
    <row r="2207" s="4" customFormat="1" customHeight="1" spans="8:48">
      <c r="H2207" s="14"/>
      <c r="AV2207" s="54"/>
    </row>
    <row r="2208" s="4" customFormat="1" customHeight="1" spans="8:48">
      <c r="H2208" s="14"/>
      <c r="AV2208" s="54"/>
    </row>
    <row r="2209" s="4" customFormat="1" customHeight="1" spans="8:48">
      <c r="H2209" s="14"/>
      <c r="AV2209" s="54"/>
    </row>
    <row r="2210" s="4" customFormat="1" customHeight="1" spans="8:48">
      <c r="H2210" s="14"/>
      <c r="AV2210" s="54"/>
    </row>
    <row r="2211" s="4" customFormat="1" customHeight="1" spans="8:48">
      <c r="H2211" s="14"/>
      <c r="AV2211" s="54"/>
    </row>
    <row r="2212" s="4" customFormat="1" customHeight="1" spans="8:48">
      <c r="H2212" s="14"/>
      <c r="AV2212" s="54"/>
    </row>
    <row r="2213" s="4" customFormat="1" customHeight="1" spans="8:48">
      <c r="H2213" s="14"/>
      <c r="AV2213" s="54"/>
    </row>
    <row r="2214" s="4" customFormat="1" customHeight="1" spans="8:48">
      <c r="H2214" s="14"/>
      <c r="AV2214" s="54"/>
    </row>
    <row r="2215" s="4" customFormat="1" customHeight="1" spans="8:48">
      <c r="H2215" s="14"/>
      <c r="AV2215" s="54"/>
    </row>
    <row r="2216" s="4" customFormat="1" customHeight="1" spans="8:48">
      <c r="H2216" s="14"/>
      <c r="AV2216" s="54"/>
    </row>
    <row r="2217" s="4" customFormat="1" customHeight="1" spans="8:48">
      <c r="H2217" s="14"/>
      <c r="AV2217" s="54"/>
    </row>
    <row r="2218" s="4" customFormat="1" customHeight="1" spans="8:48">
      <c r="H2218" s="14"/>
      <c r="AV2218" s="54"/>
    </row>
    <row r="2219" s="4" customFormat="1" customHeight="1" spans="8:48">
      <c r="H2219" s="14"/>
      <c r="AV2219" s="54"/>
    </row>
    <row r="2220" s="4" customFormat="1" customHeight="1" spans="8:48">
      <c r="H2220" s="14"/>
      <c r="AV2220" s="54"/>
    </row>
    <row r="2221" s="4" customFormat="1" customHeight="1" spans="8:48">
      <c r="H2221" s="14"/>
      <c r="AV2221" s="54"/>
    </row>
    <row r="2222" s="4" customFormat="1" customHeight="1" spans="8:48">
      <c r="H2222" s="14"/>
      <c r="AV2222" s="54"/>
    </row>
    <row r="2223" s="4" customFormat="1" customHeight="1" spans="8:48">
      <c r="H2223" s="14"/>
      <c r="AV2223" s="54"/>
    </row>
    <row r="2224" s="4" customFormat="1" customHeight="1" spans="8:48">
      <c r="H2224" s="14"/>
      <c r="AV2224" s="54"/>
    </row>
    <row r="2225" s="4" customFormat="1" customHeight="1" spans="8:48">
      <c r="H2225" s="14"/>
      <c r="AV2225" s="54"/>
    </row>
    <row r="2226" s="4" customFormat="1" customHeight="1" spans="8:48">
      <c r="H2226" s="14"/>
      <c r="AV2226" s="54"/>
    </row>
    <row r="2227" s="4" customFormat="1" customHeight="1" spans="8:48">
      <c r="H2227" s="14"/>
      <c r="AV2227" s="54"/>
    </row>
    <row r="2228" s="4" customFormat="1" customHeight="1" spans="8:48">
      <c r="H2228" s="14"/>
      <c r="AV2228" s="54"/>
    </row>
    <row r="2229" s="4" customFormat="1" customHeight="1" spans="8:48">
      <c r="H2229" s="14"/>
      <c r="AV2229" s="54"/>
    </row>
    <row r="2230" s="4" customFormat="1" customHeight="1" spans="8:48">
      <c r="H2230" s="14"/>
      <c r="AV2230" s="54"/>
    </row>
    <row r="2231" s="4" customFormat="1" customHeight="1" spans="8:48">
      <c r="H2231" s="14"/>
      <c r="AV2231" s="54"/>
    </row>
    <row r="2232" s="4" customFormat="1" customHeight="1" spans="8:48">
      <c r="H2232" s="14"/>
      <c r="AV2232" s="54"/>
    </row>
    <row r="2233" s="4" customFormat="1" customHeight="1" spans="8:48">
      <c r="H2233" s="14"/>
      <c r="AV2233" s="54"/>
    </row>
    <row r="2234" s="4" customFormat="1" customHeight="1" spans="8:48">
      <c r="H2234" s="14"/>
      <c r="AV2234" s="54"/>
    </row>
    <row r="2235" s="4" customFormat="1" customHeight="1" spans="8:48">
      <c r="H2235" s="14"/>
      <c r="AV2235" s="54"/>
    </row>
    <row r="2236" s="4" customFormat="1" customHeight="1" spans="8:48">
      <c r="H2236" s="14"/>
      <c r="AV2236" s="54"/>
    </row>
    <row r="2237" s="4" customFormat="1" customHeight="1" spans="8:48">
      <c r="H2237" s="14"/>
      <c r="AV2237" s="54"/>
    </row>
    <row r="2238" s="4" customFormat="1" customHeight="1" spans="8:48">
      <c r="H2238" s="14"/>
      <c r="AV2238" s="54"/>
    </row>
    <row r="2239" s="4" customFormat="1" customHeight="1" spans="8:48">
      <c r="H2239" s="14"/>
      <c r="AV2239" s="54"/>
    </row>
    <row r="2240" s="4" customFormat="1" customHeight="1" spans="8:48">
      <c r="H2240" s="14"/>
      <c r="AV2240" s="54"/>
    </row>
    <row r="2241" s="4" customFormat="1" customHeight="1" spans="8:48">
      <c r="H2241" s="14"/>
      <c r="AV2241" s="54"/>
    </row>
    <row r="2242" s="4" customFormat="1" customHeight="1" spans="8:48">
      <c r="H2242" s="14"/>
      <c r="AV2242" s="54"/>
    </row>
    <row r="2243" s="4" customFormat="1" customHeight="1" spans="8:48">
      <c r="H2243" s="14"/>
      <c r="AV2243" s="54"/>
    </row>
    <row r="2244" s="4" customFormat="1" customHeight="1" spans="8:48">
      <c r="H2244" s="14"/>
      <c r="AV2244" s="54"/>
    </row>
    <row r="2245" s="4" customFormat="1" customHeight="1" spans="8:48">
      <c r="H2245" s="14"/>
      <c r="AV2245" s="54"/>
    </row>
    <row r="2246" s="4" customFormat="1" customHeight="1" spans="8:48">
      <c r="H2246" s="14"/>
      <c r="AV2246" s="54"/>
    </row>
    <row r="2247" s="4" customFormat="1" customHeight="1" spans="8:48">
      <c r="H2247" s="14"/>
      <c r="AV2247" s="54"/>
    </row>
    <row r="2248" s="4" customFormat="1" customHeight="1" spans="8:48">
      <c r="H2248" s="14"/>
      <c r="AV2248" s="54"/>
    </row>
    <row r="2249" s="4" customFormat="1" customHeight="1" spans="8:48">
      <c r="H2249" s="14"/>
      <c r="AV2249" s="54"/>
    </row>
    <row r="2250" s="4" customFormat="1" customHeight="1" spans="8:48">
      <c r="H2250" s="14"/>
      <c r="AV2250" s="54"/>
    </row>
    <row r="2251" s="4" customFormat="1" customHeight="1" spans="8:48">
      <c r="H2251" s="14"/>
      <c r="AV2251" s="54"/>
    </row>
    <row r="2252" s="4" customFormat="1" customHeight="1" spans="8:48">
      <c r="H2252" s="14"/>
      <c r="AV2252" s="54"/>
    </row>
    <row r="2253" s="4" customFormat="1" customHeight="1" spans="8:48">
      <c r="H2253" s="14"/>
      <c r="AV2253" s="54"/>
    </row>
    <row r="2254" s="4" customFormat="1" customHeight="1" spans="8:48">
      <c r="H2254" s="14"/>
      <c r="AV2254" s="54"/>
    </row>
    <row r="2255" s="4" customFormat="1" customHeight="1" spans="8:48">
      <c r="H2255" s="14"/>
      <c r="AV2255" s="54"/>
    </row>
    <row r="2256" s="4" customFormat="1" customHeight="1" spans="8:48">
      <c r="H2256" s="14"/>
      <c r="AV2256" s="54"/>
    </row>
    <row r="2257" s="4" customFormat="1" customHeight="1" spans="8:48">
      <c r="H2257" s="14"/>
      <c r="AV2257" s="54"/>
    </row>
    <row r="2258" s="4" customFormat="1" customHeight="1" spans="8:48">
      <c r="H2258" s="14"/>
      <c r="AV2258" s="54"/>
    </row>
    <row r="2259" s="4" customFormat="1" customHeight="1" spans="8:48">
      <c r="H2259" s="14"/>
      <c r="AV2259" s="54"/>
    </row>
    <row r="2260" s="4" customFormat="1" customHeight="1" spans="8:48">
      <c r="H2260" s="14"/>
      <c r="AV2260" s="54"/>
    </row>
    <row r="2261" s="4" customFormat="1" customHeight="1" spans="8:48">
      <c r="H2261" s="14"/>
      <c r="AV2261" s="54"/>
    </row>
    <row r="2262" s="4" customFormat="1" customHeight="1" spans="8:48">
      <c r="H2262" s="14"/>
      <c r="AV2262" s="54"/>
    </row>
    <row r="2263" s="4" customFormat="1" customHeight="1" spans="8:48">
      <c r="H2263" s="14"/>
      <c r="AV2263" s="54"/>
    </row>
    <row r="2264" s="4" customFormat="1" customHeight="1" spans="8:48">
      <c r="H2264" s="14"/>
      <c r="AV2264" s="54"/>
    </row>
    <row r="2265" s="4" customFormat="1" customHeight="1" spans="8:48">
      <c r="H2265" s="14"/>
      <c r="AV2265" s="54"/>
    </row>
    <row r="2266" s="4" customFormat="1" customHeight="1" spans="8:48">
      <c r="H2266" s="14"/>
      <c r="AV2266" s="54"/>
    </row>
    <row r="2267" s="4" customFormat="1" customHeight="1" spans="8:48">
      <c r="H2267" s="14"/>
      <c r="AV2267" s="54"/>
    </row>
    <row r="2268" s="4" customFormat="1" customHeight="1" spans="8:48">
      <c r="H2268" s="14"/>
      <c r="AV2268" s="54"/>
    </row>
    <row r="2269" s="4" customFormat="1" customHeight="1" spans="8:48">
      <c r="H2269" s="14"/>
      <c r="AV2269" s="54"/>
    </row>
    <row r="2270" s="4" customFormat="1" customHeight="1" spans="8:48">
      <c r="H2270" s="14"/>
      <c r="AV2270" s="54"/>
    </row>
    <row r="2271" s="4" customFormat="1" customHeight="1" spans="8:48">
      <c r="H2271" s="14"/>
      <c r="AV2271" s="54"/>
    </row>
    <row r="2272" s="4" customFormat="1" customHeight="1" spans="8:48">
      <c r="H2272" s="14"/>
      <c r="AV2272" s="54"/>
    </row>
    <row r="2273" s="4" customFormat="1" customHeight="1" spans="8:48">
      <c r="H2273" s="14"/>
      <c r="AV2273" s="54"/>
    </row>
    <row r="2274" s="4" customFormat="1" customHeight="1" spans="8:48">
      <c r="H2274" s="14"/>
      <c r="AV2274" s="54"/>
    </row>
    <row r="2275" s="4" customFormat="1" customHeight="1" spans="8:48">
      <c r="H2275" s="14"/>
      <c r="AV2275" s="54"/>
    </row>
    <row r="2276" s="4" customFormat="1" customHeight="1" spans="8:48">
      <c r="H2276" s="14"/>
      <c r="AV2276" s="54"/>
    </row>
    <row r="2277" s="4" customFormat="1" customHeight="1" spans="8:48">
      <c r="H2277" s="14"/>
      <c r="AV2277" s="54"/>
    </row>
    <row r="2278" s="4" customFormat="1" customHeight="1" spans="8:48">
      <c r="H2278" s="14"/>
      <c r="AV2278" s="54"/>
    </row>
    <row r="2279" s="4" customFormat="1" customHeight="1" spans="8:48">
      <c r="H2279" s="14"/>
      <c r="AV2279" s="54"/>
    </row>
    <row r="2280" s="4" customFormat="1" customHeight="1" spans="8:48">
      <c r="H2280" s="14"/>
      <c r="AV2280" s="54"/>
    </row>
    <row r="2281" s="4" customFormat="1" customHeight="1" spans="8:48">
      <c r="H2281" s="14"/>
      <c r="AV2281" s="54"/>
    </row>
    <row r="2282" s="4" customFormat="1" customHeight="1" spans="8:48">
      <c r="H2282" s="14"/>
      <c r="AV2282" s="54"/>
    </row>
    <row r="2283" s="4" customFormat="1" customHeight="1" spans="8:48">
      <c r="H2283" s="14"/>
      <c r="AV2283" s="54"/>
    </row>
    <row r="2284" s="4" customFormat="1" customHeight="1" spans="8:48">
      <c r="H2284" s="14"/>
      <c r="AV2284" s="54"/>
    </row>
    <row r="2285" s="4" customFormat="1" customHeight="1" spans="8:48">
      <c r="H2285" s="14"/>
      <c r="AV2285" s="54"/>
    </row>
    <row r="2286" s="4" customFormat="1" customHeight="1" spans="8:48">
      <c r="H2286" s="14"/>
      <c r="AV2286" s="54"/>
    </row>
    <row r="2287" s="4" customFormat="1" customHeight="1" spans="8:48">
      <c r="H2287" s="14"/>
      <c r="AV2287" s="54"/>
    </row>
    <row r="2288" s="4" customFormat="1" customHeight="1" spans="8:48">
      <c r="H2288" s="14"/>
      <c r="AV2288" s="54"/>
    </row>
    <row r="2289" s="4" customFormat="1" customHeight="1" spans="8:48">
      <c r="H2289" s="14"/>
      <c r="AV2289" s="54"/>
    </row>
    <row r="2290" s="4" customFormat="1" customHeight="1" spans="8:48">
      <c r="H2290" s="14"/>
      <c r="AV2290" s="54"/>
    </row>
    <row r="2291" s="4" customFormat="1" customHeight="1" spans="8:48">
      <c r="H2291" s="14"/>
      <c r="AV2291" s="54"/>
    </row>
    <row r="2292" s="4" customFormat="1" customHeight="1" spans="8:48">
      <c r="H2292" s="14"/>
      <c r="AV2292" s="54"/>
    </row>
    <row r="2293" s="4" customFormat="1" customHeight="1" spans="8:48">
      <c r="H2293" s="14"/>
      <c r="AV2293" s="54"/>
    </row>
    <row r="2294" s="4" customFormat="1" customHeight="1" spans="8:48">
      <c r="H2294" s="14"/>
      <c r="AV2294" s="54"/>
    </row>
    <row r="2295" s="4" customFormat="1" customHeight="1" spans="8:48">
      <c r="H2295" s="14"/>
      <c r="AV2295" s="54"/>
    </row>
    <row r="2296" s="4" customFormat="1" customHeight="1" spans="8:48">
      <c r="H2296" s="14"/>
      <c r="AV2296" s="54"/>
    </row>
    <row r="2297" s="4" customFormat="1" customHeight="1" spans="8:48">
      <c r="H2297" s="14"/>
      <c r="AV2297" s="54"/>
    </row>
    <row r="2298" s="4" customFormat="1" customHeight="1" spans="8:48">
      <c r="H2298" s="14"/>
      <c r="AV2298" s="54"/>
    </row>
    <row r="2299" s="4" customFormat="1" customHeight="1" spans="8:48">
      <c r="H2299" s="14"/>
      <c r="AV2299" s="54"/>
    </row>
    <row r="2300" s="4" customFormat="1" customHeight="1" spans="8:48">
      <c r="H2300" s="14"/>
      <c r="AV2300" s="54"/>
    </row>
    <row r="2301" s="4" customFormat="1" customHeight="1" spans="8:48">
      <c r="H2301" s="14"/>
      <c r="AV2301" s="54"/>
    </row>
    <row r="2302" s="4" customFormat="1" customHeight="1" spans="8:48">
      <c r="H2302" s="14"/>
      <c r="AV2302" s="54"/>
    </row>
    <row r="2303" s="4" customFormat="1" customHeight="1" spans="8:48">
      <c r="H2303" s="14"/>
      <c r="AV2303" s="54"/>
    </row>
    <row r="2304" s="4" customFormat="1" customHeight="1" spans="8:48">
      <c r="H2304" s="14"/>
      <c r="AV2304" s="54"/>
    </row>
    <row r="2305" s="4" customFormat="1" customHeight="1" spans="8:48">
      <c r="H2305" s="14"/>
      <c r="AV2305" s="54"/>
    </row>
    <row r="2306" s="4" customFormat="1" customHeight="1" spans="8:48">
      <c r="H2306" s="14"/>
      <c r="AV2306" s="54"/>
    </row>
    <row r="2307" s="4" customFormat="1" customHeight="1" spans="8:48">
      <c r="H2307" s="14"/>
      <c r="AV2307" s="54"/>
    </row>
    <row r="2308" s="4" customFormat="1" customHeight="1" spans="8:48">
      <c r="H2308" s="14"/>
      <c r="AV2308" s="54"/>
    </row>
    <row r="2309" s="4" customFormat="1" customHeight="1" spans="8:48">
      <c r="H2309" s="14"/>
      <c r="AV2309" s="54"/>
    </row>
    <row r="2310" s="4" customFormat="1" customHeight="1" spans="8:48">
      <c r="H2310" s="14"/>
      <c r="AV2310" s="54"/>
    </row>
    <row r="2311" s="4" customFormat="1" customHeight="1" spans="8:48">
      <c r="H2311" s="14"/>
      <c r="AV2311" s="54"/>
    </row>
    <row r="2312" s="4" customFormat="1" customHeight="1" spans="8:48">
      <c r="H2312" s="14"/>
      <c r="AV2312" s="54"/>
    </row>
    <row r="2313" s="4" customFormat="1" customHeight="1" spans="8:48">
      <c r="H2313" s="14"/>
      <c r="AV2313" s="54"/>
    </row>
    <row r="2314" s="4" customFormat="1" customHeight="1" spans="8:48">
      <c r="H2314" s="14"/>
      <c r="AV2314" s="54"/>
    </row>
    <row r="2315" s="4" customFormat="1" customHeight="1" spans="8:48">
      <c r="H2315" s="14"/>
      <c r="AV2315" s="54"/>
    </row>
    <row r="2316" s="4" customFormat="1" customHeight="1" spans="8:48">
      <c r="H2316" s="14"/>
      <c r="AV2316" s="54"/>
    </row>
    <row r="2317" s="4" customFormat="1" customHeight="1" spans="8:48">
      <c r="H2317" s="14"/>
      <c r="AV2317" s="54"/>
    </row>
    <row r="2318" s="4" customFormat="1" customHeight="1" spans="8:48">
      <c r="H2318" s="14"/>
      <c r="AV2318" s="54"/>
    </row>
    <row r="2319" s="4" customFormat="1" customHeight="1" spans="8:48">
      <c r="H2319" s="14"/>
      <c r="AV2319" s="54"/>
    </row>
    <row r="2320" s="4" customFormat="1" customHeight="1" spans="8:48">
      <c r="H2320" s="14"/>
      <c r="AV2320" s="54"/>
    </row>
    <row r="2321" s="4" customFormat="1" customHeight="1" spans="8:48">
      <c r="H2321" s="14"/>
      <c r="AV2321" s="54"/>
    </row>
    <row r="2322" s="4" customFormat="1" customHeight="1" spans="8:48">
      <c r="H2322" s="14"/>
      <c r="AV2322" s="54"/>
    </row>
    <row r="2323" s="4" customFormat="1" customHeight="1" spans="8:48">
      <c r="H2323" s="14"/>
      <c r="AV2323" s="54"/>
    </row>
    <row r="2324" s="4" customFormat="1" customHeight="1" spans="8:48">
      <c r="H2324" s="14"/>
      <c r="AV2324" s="54"/>
    </row>
    <row r="2325" s="4" customFormat="1" customHeight="1" spans="8:48">
      <c r="H2325" s="14"/>
      <c r="AV2325" s="54"/>
    </row>
    <row r="2326" s="4" customFormat="1" customHeight="1" spans="8:48">
      <c r="H2326" s="14"/>
      <c r="AV2326" s="54"/>
    </row>
    <row r="2327" s="4" customFormat="1" customHeight="1" spans="8:48">
      <c r="H2327" s="14"/>
      <c r="AV2327" s="54"/>
    </row>
    <row r="2328" s="4" customFormat="1" customHeight="1" spans="8:48">
      <c r="H2328" s="14"/>
      <c r="AV2328" s="54"/>
    </row>
    <row r="2329" s="4" customFormat="1" customHeight="1" spans="8:48">
      <c r="H2329" s="14"/>
      <c r="AV2329" s="54"/>
    </row>
    <row r="2330" s="4" customFormat="1" customHeight="1" spans="8:48">
      <c r="H2330" s="14"/>
      <c r="AV2330" s="54"/>
    </row>
    <row r="2331" s="4" customFormat="1" customHeight="1" spans="8:48">
      <c r="H2331" s="14"/>
      <c r="AV2331" s="54"/>
    </row>
    <row r="2332" s="4" customFormat="1" customHeight="1" spans="8:48">
      <c r="H2332" s="14"/>
      <c r="AV2332" s="54"/>
    </row>
    <row r="2333" s="4" customFormat="1" customHeight="1" spans="8:48">
      <c r="H2333" s="14"/>
      <c r="AV2333" s="54"/>
    </row>
    <row r="2334" s="4" customFormat="1" customHeight="1" spans="8:48">
      <c r="H2334" s="14"/>
      <c r="AV2334" s="54"/>
    </row>
    <row r="2335" s="4" customFormat="1" customHeight="1" spans="8:48">
      <c r="H2335" s="14"/>
      <c r="AV2335" s="54"/>
    </row>
    <row r="2336" s="4" customFormat="1" customHeight="1" spans="8:48">
      <c r="H2336" s="14"/>
      <c r="AV2336" s="54"/>
    </row>
    <row r="2337" s="4" customFormat="1" customHeight="1" spans="8:48">
      <c r="H2337" s="14"/>
      <c r="AV2337" s="54"/>
    </row>
    <row r="2338" s="4" customFormat="1" customHeight="1" spans="8:48">
      <c r="H2338" s="14"/>
      <c r="AV2338" s="54"/>
    </row>
    <row r="2339" s="4" customFormat="1" customHeight="1" spans="8:48">
      <c r="H2339" s="14"/>
      <c r="AV2339" s="54"/>
    </row>
    <row r="2340" s="4" customFormat="1" customHeight="1" spans="8:48">
      <c r="H2340" s="14"/>
      <c r="AV2340" s="54"/>
    </row>
    <row r="2341" s="4" customFormat="1" customHeight="1" spans="8:48">
      <c r="H2341" s="14"/>
      <c r="AV2341" s="54"/>
    </row>
    <row r="2342" s="4" customFormat="1" customHeight="1" spans="8:48">
      <c r="H2342" s="14"/>
      <c r="AV2342" s="54"/>
    </row>
    <row r="2343" s="4" customFormat="1" customHeight="1" spans="8:48">
      <c r="H2343" s="14"/>
      <c r="AV2343" s="54"/>
    </row>
    <row r="2344" s="4" customFormat="1" customHeight="1" spans="8:48">
      <c r="H2344" s="14"/>
      <c r="AV2344" s="54"/>
    </row>
    <row r="2345" s="4" customFormat="1" customHeight="1" spans="8:48">
      <c r="H2345" s="14"/>
      <c r="AV2345" s="54"/>
    </row>
    <row r="2346" s="4" customFormat="1" customHeight="1" spans="8:48">
      <c r="H2346" s="14"/>
      <c r="AV2346" s="54"/>
    </row>
    <row r="2347" s="4" customFormat="1" customHeight="1" spans="8:48">
      <c r="H2347" s="14"/>
      <c r="AV2347" s="54"/>
    </row>
    <row r="2348" s="4" customFormat="1" customHeight="1" spans="8:48">
      <c r="H2348" s="14"/>
      <c r="AV2348" s="54"/>
    </row>
    <row r="2349" s="4" customFormat="1" customHeight="1" spans="8:48">
      <c r="H2349" s="14"/>
      <c r="AV2349" s="54"/>
    </row>
    <row r="2350" s="4" customFormat="1" customHeight="1" spans="8:48">
      <c r="H2350" s="14"/>
      <c r="AV2350" s="54"/>
    </row>
    <row r="2351" s="4" customFormat="1" customHeight="1" spans="8:48">
      <c r="H2351" s="14"/>
      <c r="AV2351" s="54"/>
    </row>
    <row r="2352" s="4" customFormat="1" customHeight="1" spans="8:48">
      <c r="H2352" s="14"/>
      <c r="AV2352" s="54"/>
    </row>
    <row r="2353" s="4" customFormat="1" customHeight="1" spans="8:48">
      <c r="H2353" s="14"/>
      <c r="AV2353" s="54"/>
    </row>
    <row r="2354" s="4" customFormat="1" customHeight="1" spans="8:48">
      <c r="H2354" s="14"/>
      <c r="AV2354" s="54"/>
    </row>
    <row r="2355" s="4" customFormat="1" customHeight="1" spans="8:48">
      <c r="H2355" s="14"/>
      <c r="AV2355" s="54"/>
    </row>
    <row r="2356" s="4" customFormat="1" customHeight="1" spans="8:48">
      <c r="H2356" s="14"/>
      <c r="AV2356" s="54"/>
    </row>
    <row r="2357" s="4" customFormat="1" customHeight="1" spans="8:48">
      <c r="H2357" s="14"/>
      <c r="AV2357" s="54"/>
    </row>
    <row r="2358" s="4" customFormat="1" customHeight="1" spans="8:48">
      <c r="H2358" s="14"/>
      <c r="AV2358" s="54"/>
    </row>
    <row r="2359" s="4" customFormat="1" customHeight="1" spans="8:48">
      <c r="H2359" s="14"/>
      <c r="AV2359" s="54"/>
    </row>
    <row r="2360" s="4" customFormat="1" customHeight="1" spans="8:48">
      <c r="H2360" s="14"/>
      <c r="AV2360" s="54"/>
    </row>
    <row r="2361" s="4" customFormat="1" customHeight="1" spans="8:48">
      <c r="H2361" s="14"/>
      <c r="AV2361" s="54"/>
    </row>
    <row r="2362" s="4" customFormat="1" customHeight="1" spans="8:48">
      <c r="H2362" s="14"/>
      <c r="AV2362" s="54"/>
    </row>
    <row r="2363" s="4" customFormat="1" customHeight="1" spans="8:48">
      <c r="H2363" s="14"/>
      <c r="AV2363" s="54"/>
    </row>
    <row r="2364" s="4" customFormat="1" customHeight="1" spans="8:48">
      <c r="H2364" s="14"/>
      <c r="AV2364" s="54"/>
    </row>
    <row r="2365" s="4" customFormat="1" customHeight="1" spans="8:48">
      <c r="H2365" s="14"/>
      <c r="AV2365" s="54"/>
    </row>
    <row r="2366" s="4" customFormat="1" customHeight="1" spans="8:48">
      <c r="H2366" s="14"/>
      <c r="AV2366" s="54"/>
    </row>
    <row r="2367" s="4" customFormat="1" customHeight="1" spans="8:48">
      <c r="H2367" s="14"/>
      <c r="AV2367" s="54"/>
    </row>
    <row r="2368" s="4" customFormat="1" customHeight="1" spans="8:48">
      <c r="H2368" s="14"/>
      <c r="AV2368" s="54"/>
    </row>
    <row r="2369" s="4" customFormat="1" customHeight="1" spans="8:48">
      <c r="H2369" s="14"/>
      <c r="AV2369" s="54"/>
    </row>
    <row r="2370" s="4" customFormat="1" customHeight="1" spans="8:48">
      <c r="H2370" s="14"/>
      <c r="AV2370" s="54"/>
    </row>
    <row r="2371" s="4" customFormat="1" customHeight="1" spans="8:48">
      <c r="H2371" s="14"/>
      <c r="AV2371" s="54"/>
    </row>
    <row r="2372" s="4" customFormat="1" customHeight="1" spans="8:48">
      <c r="H2372" s="14"/>
      <c r="AV2372" s="54"/>
    </row>
    <row r="2373" s="4" customFormat="1" customHeight="1" spans="8:48">
      <c r="H2373" s="14"/>
      <c r="AV2373" s="54"/>
    </row>
    <row r="2374" s="4" customFormat="1" customHeight="1" spans="8:48">
      <c r="H2374" s="14"/>
      <c r="AV2374" s="54"/>
    </row>
    <row r="2375" s="4" customFormat="1" customHeight="1" spans="8:48">
      <c r="H2375" s="14"/>
      <c r="AV2375" s="54"/>
    </row>
    <row r="2376" s="4" customFormat="1" customHeight="1" spans="8:48">
      <c r="H2376" s="14"/>
      <c r="AV2376" s="54"/>
    </row>
    <row r="2377" s="4" customFormat="1" customHeight="1" spans="8:48">
      <c r="H2377" s="14"/>
      <c r="AV2377" s="54"/>
    </row>
    <row r="2378" s="4" customFormat="1" customHeight="1" spans="8:48">
      <c r="H2378" s="14"/>
      <c r="AV2378" s="54"/>
    </row>
    <row r="2379" s="4" customFormat="1" customHeight="1" spans="8:48">
      <c r="H2379" s="14"/>
      <c r="AV2379" s="54"/>
    </row>
    <row r="2380" s="4" customFormat="1" customHeight="1" spans="8:48">
      <c r="H2380" s="14"/>
      <c r="AV2380" s="54"/>
    </row>
    <row r="2381" s="4" customFormat="1" customHeight="1" spans="8:48">
      <c r="H2381" s="14"/>
      <c r="AV2381" s="54"/>
    </row>
    <row r="2382" s="4" customFormat="1" customHeight="1" spans="8:48">
      <c r="H2382" s="14"/>
      <c r="AV2382" s="54"/>
    </row>
    <row r="2383" s="4" customFormat="1" customHeight="1" spans="8:48">
      <c r="H2383" s="14"/>
      <c r="AV2383" s="54"/>
    </row>
    <row r="2384" s="4" customFormat="1" customHeight="1" spans="8:48">
      <c r="H2384" s="14"/>
      <c r="AV2384" s="54"/>
    </row>
    <row r="2385" s="4" customFormat="1" customHeight="1" spans="8:48">
      <c r="H2385" s="14"/>
      <c r="AV2385" s="54"/>
    </row>
    <row r="2386" s="4" customFormat="1" customHeight="1" spans="8:48">
      <c r="H2386" s="14"/>
      <c r="AV2386" s="54"/>
    </row>
    <row r="2387" s="4" customFormat="1" customHeight="1" spans="8:48">
      <c r="H2387" s="14"/>
      <c r="AV2387" s="54"/>
    </row>
    <row r="2388" s="4" customFormat="1" customHeight="1" spans="8:48">
      <c r="H2388" s="14"/>
      <c r="AV2388" s="54"/>
    </row>
    <row r="2389" s="4" customFormat="1" customHeight="1" spans="8:48">
      <c r="H2389" s="14"/>
      <c r="AV2389" s="54"/>
    </row>
    <row r="2390" s="4" customFormat="1" customHeight="1" spans="8:48">
      <c r="H2390" s="14"/>
      <c r="AV2390" s="54"/>
    </row>
    <row r="2391" s="4" customFormat="1" customHeight="1" spans="8:48">
      <c r="H2391" s="14"/>
      <c r="AV2391" s="54"/>
    </row>
    <row r="2392" s="4" customFormat="1" customHeight="1" spans="8:48">
      <c r="H2392" s="14"/>
      <c r="AV2392" s="54"/>
    </row>
    <row r="2393" s="4" customFormat="1" customHeight="1" spans="8:48">
      <c r="H2393" s="14"/>
      <c r="AV2393" s="54"/>
    </row>
    <row r="2394" s="4" customFormat="1" customHeight="1" spans="8:48">
      <c r="H2394" s="14"/>
      <c r="AV2394" s="54"/>
    </row>
    <row r="2395" s="4" customFormat="1" customHeight="1" spans="8:48">
      <c r="H2395" s="14"/>
      <c r="AV2395" s="54"/>
    </row>
    <row r="2396" s="4" customFormat="1" customHeight="1" spans="8:48">
      <c r="H2396" s="14"/>
      <c r="AV2396" s="54"/>
    </row>
    <row r="2397" s="4" customFormat="1" customHeight="1" spans="8:48">
      <c r="H2397" s="14"/>
      <c r="AV2397" s="54"/>
    </row>
    <row r="2398" s="4" customFormat="1" customHeight="1" spans="8:48">
      <c r="H2398" s="14"/>
      <c r="AV2398" s="54"/>
    </row>
    <row r="2399" s="4" customFormat="1" customHeight="1" spans="8:48">
      <c r="H2399" s="14"/>
      <c r="AV2399" s="54"/>
    </row>
    <row r="2400" s="4" customFormat="1" customHeight="1" spans="8:48">
      <c r="H2400" s="14"/>
      <c r="AV2400" s="54"/>
    </row>
    <row r="2401" s="4" customFormat="1" customHeight="1" spans="8:48">
      <c r="H2401" s="14"/>
      <c r="AV2401" s="54"/>
    </row>
    <row r="2402" s="4" customFormat="1" customHeight="1" spans="8:48">
      <c r="H2402" s="14"/>
      <c r="AV2402" s="54"/>
    </row>
    <row r="2403" s="4" customFormat="1" customHeight="1" spans="8:48">
      <c r="H2403" s="14"/>
      <c r="AV2403" s="54"/>
    </row>
    <row r="2404" s="4" customFormat="1" customHeight="1" spans="8:48">
      <c r="H2404" s="14"/>
      <c r="AV2404" s="54"/>
    </row>
    <row r="2405" s="4" customFormat="1" customHeight="1" spans="8:48">
      <c r="H2405" s="14"/>
      <c r="AV2405" s="54"/>
    </row>
    <row r="2406" s="4" customFormat="1" customHeight="1" spans="8:48">
      <c r="H2406" s="14"/>
      <c r="AV2406" s="54"/>
    </row>
    <row r="2407" s="4" customFormat="1" customHeight="1" spans="8:48">
      <c r="H2407" s="14"/>
      <c r="AV2407" s="54"/>
    </row>
    <row r="2408" s="4" customFormat="1" customHeight="1" spans="8:48">
      <c r="H2408" s="14"/>
      <c r="AV2408" s="54"/>
    </row>
    <row r="2409" s="4" customFormat="1" customHeight="1" spans="8:48">
      <c r="H2409" s="14"/>
      <c r="AV2409" s="54"/>
    </row>
    <row r="2410" s="4" customFormat="1" customHeight="1" spans="8:48">
      <c r="H2410" s="14"/>
      <c r="AV2410" s="54"/>
    </row>
    <row r="2411" s="4" customFormat="1" customHeight="1" spans="8:48">
      <c r="H2411" s="14"/>
      <c r="AV2411" s="54"/>
    </row>
    <row r="2412" s="4" customFormat="1" customHeight="1" spans="8:48">
      <c r="H2412" s="14"/>
      <c r="AV2412" s="54"/>
    </row>
    <row r="2413" s="4" customFormat="1" customHeight="1" spans="8:48">
      <c r="H2413" s="14"/>
      <c r="AV2413" s="54"/>
    </row>
    <row r="2414" s="4" customFormat="1" customHeight="1" spans="8:48">
      <c r="H2414" s="14"/>
      <c r="AV2414" s="54"/>
    </row>
    <row r="2415" s="4" customFormat="1" customHeight="1" spans="8:48">
      <c r="H2415" s="14"/>
      <c r="AV2415" s="54"/>
    </row>
    <row r="2416" s="4" customFormat="1" customHeight="1" spans="8:48">
      <c r="H2416" s="14"/>
      <c r="AV2416" s="54"/>
    </row>
    <row r="2417" s="4" customFormat="1" customHeight="1" spans="8:48">
      <c r="H2417" s="14"/>
      <c r="AV2417" s="54"/>
    </row>
    <row r="2418" s="4" customFormat="1" customHeight="1" spans="8:48">
      <c r="H2418" s="14"/>
      <c r="AV2418" s="54"/>
    </row>
    <row r="2419" s="4" customFormat="1" customHeight="1" spans="8:48">
      <c r="H2419" s="14"/>
      <c r="AV2419" s="54"/>
    </row>
    <row r="2420" s="4" customFormat="1" customHeight="1" spans="8:48">
      <c r="H2420" s="14"/>
      <c r="AV2420" s="54"/>
    </row>
    <row r="2421" s="4" customFormat="1" customHeight="1" spans="8:48">
      <c r="H2421" s="14"/>
      <c r="AV2421" s="54"/>
    </row>
    <row r="2422" s="4" customFormat="1" customHeight="1" spans="8:48">
      <c r="H2422" s="14"/>
      <c r="AV2422" s="54"/>
    </row>
    <row r="2423" s="4" customFormat="1" customHeight="1" spans="8:48">
      <c r="H2423" s="14"/>
      <c r="AV2423" s="54"/>
    </row>
    <row r="2424" s="4" customFormat="1" customHeight="1" spans="8:48">
      <c r="H2424" s="14"/>
      <c r="AV2424" s="54"/>
    </row>
    <row r="2425" s="4" customFormat="1" customHeight="1" spans="8:48">
      <c r="H2425" s="14"/>
      <c r="AV2425" s="54"/>
    </row>
    <row r="2426" s="4" customFormat="1" customHeight="1" spans="8:48">
      <c r="H2426" s="14"/>
      <c r="AV2426" s="54"/>
    </row>
    <row r="2427" s="4" customFormat="1" customHeight="1" spans="8:48">
      <c r="H2427" s="14"/>
      <c r="AV2427" s="54"/>
    </row>
    <row r="2428" s="4" customFormat="1" customHeight="1" spans="8:48">
      <c r="H2428" s="14"/>
      <c r="AV2428" s="54"/>
    </row>
    <row r="2429" s="4" customFormat="1" customHeight="1" spans="8:48">
      <c r="H2429" s="14"/>
      <c r="AV2429" s="54"/>
    </row>
    <row r="2430" s="4" customFormat="1" customHeight="1" spans="8:48">
      <c r="H2430" s="14"/>
      <c r="AV2430" s="54"/>
    </row>
    <row r="2431" s="4" customFormat="1" customHeight="1" spans="8:48">
      <c r="H2431" s="14"/>
      <c r="AV2431" s="54"/>
    </row>
    <row r="2432" s="4" customFormat="1" customHeight="1" spans="8:48">
      <c r="H2432" s="14"/>
      <c r="AV2432" s="54"/>
    </row>
    <row r="2433" s="4" customFormat="1" customHeight="1" spans="8:48">
      <c r="H2433" s="14"/>
      <c r="AV2433" s="54"/>
    </row>
    <row r="2434" s="4" customFormat="1" customHeight="1" spans="8:48">
      <c r="H2434" s="14"/>
      <c r="AV2434" s="54"/>
    </row>
    <row r="2435" s="4" customFormat="1" customHeight="1" spans="8:48">
      <c r="H2435" s="14"/>
      <c r="AV2435" s="54"/>
    </row>
    <row r="2436" s="4" customFormat="1" customHeight="1" spans="8:48">
      <c r="H2436" s="14"/>
      <c r="AV2436" s="54"/>
    </row>
    <row r="2437" s="4" customFormat="1" customHeight="1" spans="8:48">
      <c r="H2437" s="14"/>
      <c r="AV2437" s="54"/>
    </row>
    <row r="2438" s="4" customFormat="1" customHeight="1" spans="8:48">
      <c r="H2438" s="14"/>
      <c r="AV2438" s="54"/>
    </row>
    <row r="2439" s="4" customFormat="1" customHeight="1" spans="8:48">
      <c r="H2439" s="14"/>
      <c r="AV2439" s="54"/>
    </row>
    <row r="2440" s="4" customFormat="1" customHeight="1" spans="8:48">
      <c r="H2440" s="14"/>
      <c r="AV2440" s="54"/>
    </row>
    <row r="2441" s="4" customFormat="1" customHeight="1" spans="8:48">
      <c r="H2441" s="14"/>
      <c r="AV2441" s="54"/>
    </row>
    <row r="2442" s="4" customFormat="1" customHeight="1" spans="8:48">
      <c r="H2442" s="14"/>
      <c r="AV2442" s="54"/>
    </row>
    <row r="2443" s="4" customFormat="1" customHeight="1" spans="8:48">
      <c r="H2443" s="14"/>
      <c r="AV2443" s="54"/>
    </row>
    <row r="2444" s="4" customFormat="1" customHeight="1" spans="8:48">
      <c r="H2444" s="14"/>
      <c r="AV2444" s="54"/>
    </row>
    <row r="2445" s="4" customFormat="1" customHeight="1" spans="8:48">
      <c r="H2445" s="14"/>
      <c r="AV2445" s="54"/>
    </row>
    <row r="2446" s="4" customFormat="1" customHeight="1" spans="8:48">
      <c r="H2446" s="14"/>
      <c r="AV2446" s="54"/>
    </row>
    <row r="2447" s="4" customFormat="1" customHeight="1" spans="8:48">
      <c r="H2447" s="14"/>
      <c r="AV2447" s="54"/>
    </row>
    <row r="2448" s="4" customFormat="1" customHeight="1" spans="8:48">
      <c r="H2448" s="14"/>
      <c r="AV2448" s="54"/>
    </row>
    <row r="2449" s="4" customFormat="1" customHeight="1" spans="8:48">
      <c r="H2449" s="14"/>
      <c r="AV2449" s="54"/>
    </row>
    <row r="2450" s="4" customFormat="1" customHeight="1" spans="8:48">
      <c r="H2450" s="14"/>
      <c r="AV2450" s="54"/>
    </row>
    <row r="2451" s="4" customFormat="1" customHeight="1" spans="8:48">
      <c r="H2451" s="14"/>
      <c r="AV2451" s="54"/>
    </row>
    <row r="2452" s="4" customFormat="1" customHeight="1" spans="8:48">
      <c r="H2452" s="14"/>
      <c r="AV2452" s="54"/>
    </row>
    <row r="2453" s="4" customFormat="1" customHeight="1" spans="8:48">
      <c r="H2453" s="14"/>
      <c r="AV2453" s="54"/>
    </row>
    <row r="2454" s="4" customFormat="1" customHeight="1" spans="8:48">
      <c r="H2454" s="14"/>
      <c r="AV2454" s="54"/>
    </row>
    <row r="2455" s="4" customFormat="1" customHeight="1" spans="8:48">
      <c r="H2455" s="14"/>
      <c r="AV2455" s="54"/>
    </row>
    <row r="2456" s="4" customFormat="1" customHeight="1" spans="8:48">
      <c r="H2456" s="14"/>
      <c r="AV2456" s="54"/>
    </row>
    <row r="2457" s="4" customFormat="1" customHeight="1" spans="8:48">
      <c r="H2457" s="14"/>
      <c r="AV2457" s="54"/>
    </row>
    <row r="2458" s="4" customFormat="1" customHeight="1" spans="8:48">
      <c r="H2458" s="14"/>
      <c r="AV2458" s="54"/>
    </row>
    <row r="2459" s="4" customFormat="1" customHeight="1" spans="8:48">
      <c r="H2459" s="14"/>
      <c r="AV2459" s="54"/>
    </row>
    <row r="2460" s="4" customFormat="1" customHeight="1" spans="8:48">
      <c r="H2460" s="14"/>
      <c r="AV2460" s="54"/>
    </row>
    <row r="2461" s="4" customFormat="1" customHeight="1" spans="8:48">
      <c r="H2461" s="14"/>
      <c r="AV2461" s="54"/>
    </row>
    <row r="2462" s="4" customFormat="1" customHeight="1" spans="8:48">
      <c r="H2462" s="14"/>
      <c r="AV2462" s="54"/>
    </row>
    <row r="2463" s="4" customFormat="1" customHeight="1" spans="8:48">
      <c r="H2463" s="14"/>
      <c r="AV2463" s="54"/>
    </row>
    <row r="2464" s="4" customFormat="1" customHeight="1" spans="8:48">
      <c r="H2464" s="14"/>
      <c r="AV2464" s="54"/>
    </row>
    <row r="2465" s="4" customFormat="1" customHeight="1" spans="8:48">
      <c r="H2465" s="14"/>
      <c r="AV2465" s="54"/>
    </row>
    <row r="2466" s="4" customFormat="1" customHeight="1" spans="8:48">
      <c r="H2466" s="14"/>
      <c r="AV2466" s="54"/>
    </row>
    <row r="2467" s="4" customFormat="1" customHeight="1" spans="8:48">
      <c r="H2467" s="14"/>
      <c r="AV2467" s="54"/>
    </row>
    <row r="2468" s="4" customFormat="1" customHeight="1" spans="8:48">
      <c r="H2468" s="14"/>
      <c r="AV2468" s="54"/>
    </row>
    <row r="2469" s="4" customFormat="1" customHeight="1" spans="8:48">
      <c r="H2469" s="14"/>
      <c r="AV2469" s="54"/>
    </row>
    <row r="2470" s="4" customFormat="1" customHeight="1" spans="8:48">
      <c r="H2470" s="14"/>
      <c r="AV2470" s="54"/>
    </row>
    <row r="2471" s="4" customFormat="1" customHeight="1" spans="8:48">
      <c r="H2471" s="14"/>
      <c r="AV2471" s="54"/>
    </row>
    <row r="2472" s="4" customFormat="1" customHeight="1" spans="8:48">
      <c r="H2472" s="14"/>
      <c r="AV2472" s="54"/>
    </row>
    <row r="2473" s="4" customFormat="1" customHeight="1" spans="8:48">
      <c r="H2473" s="14"/>
      <c r="AV2473" s="54"/>
    </row>
    <row r="2474" s="4" customFormat="1" customHeight="1" spans="8:48">
      <c r="H2474" s="14"/>
      <c r="AV2474" s="54"/>
    </row>
    <row r="2475" s="4" customFormat="1" customHeight="1" spans="8:48">
      <c r="H2475" s="14"/>
      <c r="AV2475" s="54"/>
    </row>
    <row r="2476" s="4" customFormat="1" customHeight="1" spans="8:48">
      <c r="H2476" s="14"/>
      <c r="AV2476" s="54"/>
    </row>
    <row r="2477" s="4" customFormat="1" customHeight="1" spans="8:48">
      <c r="H2477" s="14"/>
      <c r="AV2477" s="54"/>
    </row>
    <row r="2478" s="4" customFormat="1" customHeight="1" spans="8:48">
      <c r="H2478" s="14"/>
      <c r="AV2478" s="54"/>
    </row>
    <row r="2479" s="4" customFormat="1" customHeight="1" spans="8:48">
      <c r="H2479" s="14"/>
      <c r="AV2479" s="54"/>
    </row>
    <row r="2480" s="4" customFormat="1" customHeight="1" spans="8:48">
      <c r="H2480" s="14"/>
      <c r="AV2480" s="54"/>
    </row>
    <row r="2481" s="4" customFormat="1" customHeight="1" spans="8:48">
      <c r="H2481" s="14"/>
      <c r="AV2481" s="54"/>
    </row>
    <row r="2482" s="4" customFormat="1" customHeight="1" spans="8:48">
      <c r="H2482" s="14"/>
      <c r="AV2482" s="54"/>
    </row>
    <row r="2483" s="4" customFormat="1" customHeight="1" spans="8:48">
      <c r="H2483" s="14"/>
      <c r="AV2483" s="54"/>
    </row>
    <row r="2484" s="4" customFormat="1" customHeight="1" spans="8:48">
      <c r="H2484" s="14"/>
      <c r="AV2484" s="54"/>
    </row>
    <row r="2485" s="4" customFormat="1" customHeight="1" spans="8:48">
      <c r="H2485" s="14"/>
      <c r="AV2485" s="54"/>
    </row>
    <row r="2486" s="4" customFormat="1" customHeight="1" spans="8:48">
      <c r="H2486" s="14"/>
      <c r="AV2486" s="54"/>
    </row>
    <row r="2487" s="4" customFormat="1" customHeight="1" spans="8:48">
      <c r="H2487" s="14"/>
      <c r="AV2487" s="54"/>
    </row>
    <row r="2488" s="4" customFormat="1" customHeight="1" spans="8:48">
      <c r="H2488" s="14"/>
      <c r="AV2488" s="54"/>
    </row>
    <row r="2489" s="4" customFormat="1" customHeight="1" spans="8:48">
      <c r="H2489" s="14"/>
      <c r="AV2489" s="54"/>
    </row>
    <row r="2490" s="4" customFormat="1" customHeight="1" spans="8:48">
      <c r="H2490" s="14"/>
      <c r="AV2490" s="54"/>
    </row>
    <row r="2491" s="4" customFormat="1" customHeight="1" spans="8:48">
      <c r="H2491" s="14"/>
      <c r="AV2491" s="54"/>
    </row>
    <row r="2492" s="4" customFormat="1" customHeight="1" spans="8:48">
      <c r="H2492" s="14"/>
      <c r="AV2492" s="54"/>
    </row>
    <row r="2493" s="4" customFormat="1" customHeight="1" spans="8:48">
      <c r="H2493" s="14"/>
      <c r="AV2493" s="54"/>
    </row>
    <row r="2494" s="4" customFormat="1" customHeight="1" spans="8:48">
      <c r="H2494" s="14"/>
      <c r="AV2494" s="54"/>
    </row>
    <row r="2495" s="4" customFormat="1" customHeight="1" spans="8:48">
      <c r="H2495" s="14"/>
      <c r="AV2495" s="54"/>
    </row>
    <row r="2496" s="4" customFormat="1" customHeight="1" spans="8:48">
      <c r="H2496" s="14"/>
      <c r="AV2496" s="54"/>
    </row>
    <row r="2497" s="4" customFormat="1" customHeight="1" spans="8:48">
      <c r="H2497" s="14"/>
      <c r="AV2497" s="54"/>
    </row>
    <row r="2498" s="4" customFormat="1" customHeight="1" spans="8:48">
      <c r="H2498" s="14"/>
      <c r="AV2498" s="54"/>
    </row>
    <row r="2499" s="4" customFormat="1" customHeight="1" spans="8:48">
      <c r="H2499" s="14"/>
      <c r="AV2499" s="54"/>
    </row>
    <row r="2500" s="4" customFormat="1" customHeight="1" spans="8:48">
      <c r="H2500" s="14"/>
      <c r="AV2500" s="54"/>
    </row>
    <row r="2501" s="4" customFormat="1" customHeight="1" spans="8:48">
      <c r="H2501" s="14"/>
      <c r="AV2501" s="54"/>
    </row>
    <row r="2502" s="4" customFormat="1" customHeight="1" spans="8:48">
      <c r="H2502" s="14"/>
      <c r="AV2502" s="54"/>
    </row>
    <row r="2503" s="4" customFormat="1" customHeight="1" spans="8:48">
      <c r="H2503" s="14"/>
      <c r="AV2503" s="54"/>
    </row>
    <row r="2504" s="4" customFormat="1" customHeight="1" spans="8:48">
      <c r="H2504" s="14"/>
      <c r="AV2504" s="54"/>
    </row>
    <row r="2505" s="4" customFormat="1" customHeight="1" spans="8:48">
      <c r="H2505" s="14"/>
      <c r="AV2505" s="54"/>
    </row>
    <row r="2506" s="4" customFormat="1" customHeight="1" spans="8:48">
      <c r="H2506" s="14"/>
      <c r="AV2506" s="54"/>
    </row>
    <row r="2507" s="4" customFormat="1" customHeight="1" spans="8:48">
      <c r="H2507" s="14"/>
      <c r="AV2507" s="54"/>
    </row>
    <row r="2508" s="4" customFormat="1" customHeight="1" spans="8:48">
      <c r="H2508" s="14"/>
      <c r="AV2508" s="54"/>
    </row>
    <row r="2509" s="4" customFormat="1" customHeight="1" spans="8:48">
      <c r="H2509" s="14"/>
      <c r="AV2509" s="54"/>
    </row>
    <row r="2510" s="4" customFormat="1" customHeight="1" spans="8:48">
      <c r="H2510" s="14"/>
      <c r="AV2510" s="54"/>
    </row>
    <row r="2511" s="4" customFormat="1" customHeight="1" spans="8:48">
      <c r="H2511" s="14"/>
      <c r="AV2511" s="54"/>
    </row>
    <row r="2512" s="4" customFormat="1" customHeight="1" spans="8:48">
      <c r="H2512" s="14"/>
      <c r="AV2512" s="54"/>
    </row>
    <row r="2513" s="4" customFormat="1" customHeight="1" spans="8:48">
      <c r="H2513" s="14"/>
      <c r="AV2513" s="54"/>
    </row>
    <row r="2514" s="4" customFormat="1" customHeight="1" spans="8:48">
      <c r="H2514" s="14"/>
      <c r="AV2514" s="54"/>
    </row>
    <row r="2515" s="4" customFormat="1" customHeight="1" spans="8:48">
      <c r="H2515" s="14"/>
      <c r="AV2515" s="54"/>
    </row>
    <row r="2516" s="4" customFormat="1" customHeight="1" spans="8:48">
      <c r="H2516" s="14"/>
      <c r="AV2516" s="54"/>
    </row>
    <row r="2517" s="4" customFormat="1" customHeight="1" spans="8:48">
      <c r="H2517" s="14"/>
      <c r="AV2517" s="54"/>
    </row>
    <row r="2518" s="4" customFormat="1" customHeight="1" spans="8:48">
      <c r="H2518" s="14"/>
      <c r="AV2518" s="54"/>
    </row>
    <row r="2519" s="4" customFormat="1" customHeight="1" spans="8:48">
      <c r="H2519" s="14"/>
      <c r="AV2519" s="54"/>
    </row>
    <row r="2520" s="4" customFormat="1" customHeight="1" spans="8:48">
      <c r="H2520" s="14"/>
      <c r="AV2520" s="54"/>
    </row>
    <row r="2521" s="4" customFormat="1" customHeight="1" spans="8:48">
      <c r="H2521" s="14"/>
      <c r="AV2521" s="54"/>
    </row>
    <row r="2522" s="4" customFormat="1" customHeight="1" spans="8:48">
      <c r="H2522" s="14"/>
      <c r="AV2522" s="54"/>
    </row>
    <row r="2523" s="4" customFormat="1" customHeight="1" spans="8:48">
      <c r="H2523" s="14"/>
      <c r="AV2523" s="54"/>
    </row>
    <row r="2524" s="4" customFormat="1" customHeight="1" spans="8:48">
      <c r="H2524" s="14"/>
      <c r="AV2524" s="54"/>
    </row>
    <row r="2525" s="4" customFormat="1" customHeight="1" spans="8:48">
      <c r="H2525" s="14"/>
      <c r="AV2525" s="54"/>
    </row>
    <row r="2526" s="4" customFormat="1" customHeight="1" spans="8:48">
      <c r="H2526" s="14"/>
      <c r="AV2526" s="54"/>
    </row>
    <row r="2527" s="4" customFormat="1" customHeight="1" spans="8:48">
      <c r="H2527" s="14"/>
      <c r="AV2527" s="54"/>
    </row>
    <row r="2528" s="4" customFormat="1" customHeight="1" spans="8:48">
      <c r="H2528" s="14"/>
      <c r="AV2528" s="54"/>
    </row>
    <row r="2529" s="4" customFormat="1" customHeight="1" spans="8:48">
      <c r="H2529" s="14"/>
      <c r="AV2529" s="54"/>
    </row>
    <row r="2530" s="4" customFormat="1" customHeight="1" spans="8:48">
      <c r="H2530" s="14"/>
      <c r="AV2530" s="54"/>
    </row>
    <row r="2531" s="4" customFormat="1" customHeight="1" spans="8:48">
      <c r="H2531" s="14"/>
      <c r="AV2531" s="54"/>
    </row>
    <row r="2532" s="4" customFormat="1" customHeight="1" spans="8:48">
      <c r="H2532" s="14"/>
      <c r="AV2532" s="54"/>
    </row>
    <row r="2533" s="4" customFormat="1" customHeight="1" spans="8:48">
      <c r="H2533" s="14"/>
      <c r="AV2533" s="54"/>
    </row>
    <row r="2534" s="4" customFormat="1" customHeight="1" spans="8:48">
      <c r="H2534" s="14"/>
      <c r="AV2534" s="54"/>
    </row>
    <row r="2535" s="4" customFormat="1" customHeight="1" spans="8:48">
      <c r="H2535" s="14"/>
      <c r="AV2535" s="54"/>
    </row>
    <row r="2536" s="4" customFormat="1" customHeight="1" spans="8:48">
      <c r="H2536" s="14"/>
      <c r="AV2536" s="54"/>
    </row>
    <row r="2537" s="4" customFormat="1" customHeight="1" spans="8:48">
      <c r="H2537" s="14"/>
      <c r="AV2537" s="54"/>
    </row>
    <row r="2538" s="4" customFormat="1" customHeight="1" spans="8:48">
      <c r="H2538" s="14"/>
      <c r="AV2538" s="54"/>
    </row>
    <row r="2539" s="4" customFormat="1" customHeight="1" spans="8:48">
      <c r="H2539" s="14"/>
      <c r="AV2539" s="54"/>
    </row>
    <row r="2540" s="4" customFormat="1" customHeight="1" spans="8:48">
      <c r="H2540" s="14"/>
      <c r="AV2540" s="54"/>
    </row>
    <row r="2541" s="4" customFormat="1" customHeight="1" spans="8:48">
      <c r="H2541" s="14"/>
      <c r="AV2541" s="54"/>
    </row>
    <row r="2542" s="4" customFormat="1" customHeight="1" spans="8:48">
      <c r="H2542" s="14"/>
      <c r="AV2542" s="54"/>
    </row>
    <row r="2543" s="4" customFormat="1" customHeight="1" spans="8:48">
      <c r="H2543" s="14"/>
      <c r="AV2543" s="54"/>
    </row>
    <row r="2544" s="4" customFormat="1" customHeight="1" spans="8:48">
      <c r="H2544" s="14"/>
      <c r="AV2544" s="54"/>
    </row>
    <row r="2545" s="4" customFormat="1" customHeight="1" spans="8:48">
      <c r="H2545" s="14"/>
      <c r="AV2545" s="54"/>
    </row>
    <row r="2546" s="4" customFormat="1" customHeight="1" spans="8:48">
      <c r="H2546" s="14"/>
      <c r="AV2546" s="54"/>
    </row>
    <row r="2547" s="4" customFormat="1" customHeight="1" spans="8:48">
      <c r="H2547" s="14"/>
      <c r="AV2547" s="54"/>
    </row>
    <row r="2548" s="4" customFormat="1" customHeight="1" spans="8:48">
      <c r="H2548" s="14"/>
      <c r="AV2548" s="54"/>
    </row>
    <row r="2549" s="4" customFormat="1" customHeight="1" spans="8:48">
      <c r="H2549" s="14"/>
      <c r="AV2549" s="54"/>
    </row>
    <row r="2550" s="4" customFormat="1" customHeight="1" spans="8:48">
      <c r="H2550" s="14"/>
      <c r="AV2550" s="54"/>
    </row>
    <row r="2551" s="4" customFormat="1" customHeight="1" spans="8:48">
      <c r="H2551" s="14"/>
      <c r="AV2551" s="54"/>
    </row>
    <row r="2552" s="4" customFormat="1" customHeight="1" spans="8:48">
      <c r="H2552" s="14"/>
      <c r="AV2552" s="54"/>
    </row>
    <row r="2553" s="4" customFormat="1" customHeight="1" spans="8:48">
      <c r="H2553" s="14"/>
      <c r="AV2553" s="54"/>
    </row>
    <row r="2554" s="4" customFormat="1" customHeight="1" spans="8:48">
      <c r="H2554" s="14"/>
      <c r="AV2554" s="54"/>
    </row>
    <row r="2555" s="4" customFormat="1" customHeight="1" spans="8:48">
      <c r="H2555" s="14"/>
      <c r="AV2555" s="54"/>
    </row>
    <row r="2556" s="4" customFormat="1" customHeight="1" spans="8:48">
      <c r="H2556" s="14"/>
      <c r="AV2556" s="54"/>
    </row>
    <row r="2557" s="4" customFormat="1" customHeight="1" spans="8:48">
      <c r="H2557" s="14"/>
      <c r="AV2557" s="54"/>
    </row>
    <row r="2558" s="4" customFormat="1" customHeight="1" spans="8:48">
      <c r="H2558" s="14"/>
      <c r="AV2558" s="54"/>
    </row>
    <row r="2559" s="4" customFormat="1" customHeight="1" spans="8:48">
      <c r="H2559" s="14"/>
      <c r="AV2559" s="54"/>
    </row>
    <row r="2560" s="4" customFormat="1" customHeight="1" spans="8:48">
      <c r="H2560" s="14"/>
      <c r="AV2560" s="54"/>
    </row>
    <row r="2561" s="4" customFormat="1" customHeight="1" spans="8:48">
      <c r="H2561" s="14"/>
      <c r="AV2561" s="54"/>
    </row>
    <row r="2562" s="4" customFormat="1" customHeight="1" spans="8:48">
      <c r="H2562" s="14"/>
      <c r="AV2562" s="54"/>
    </row>
    <row r="2563" s="4" customFormat="1" customHeight="1" spans="8:48">
      <c r="H2563" s="14"/>
      <c r="AV2563" s="54"/>
    </row>
    <row r="2564" s="4" customFormat="1" customHeight="1" spans="8:48">
      <c r="H2564" s="14"/>
      <c r="AV2564" s="54"/>
    </row>
    <row r="2565" s="4" customFormat="1" customHeight="1" spans="8:48">
      <c r="H2565" s="14"/>
      <c r="AV2565" s="54"/>
    </row>
    <row r="2566" s="4" customFormat="1" customHeight="1" spans="8:48">
      <c r="H2566" s="14"/>
      <c r="AV2566" s="54"/>
    </row>
    <row r="2567" s="4" customFormat="1" customHeight="1" spans="8:48">
      <c r="H2567" s="14"/>
      <c r="AV2567" s="54"/>
    </row>
    <row r="2568" s="4" customFormat="1" customHeight="1" spans="8:48">
      <c r="H2568" s="14"/>
      <c r="AV2568" s="54"/>
    </row>
    <row r="2569" s="4" customFormat="1" customHeight="1" spans="8:48">
      <c r="H2569" s="14"/>
      <c r="AV2569" s="54"/>
    </row>
    <row r="2570" s="4" customFormat="1" customHeight="1" spans="8:48">
      <c r="H2570" s="14"/>
      <c r="AV2570" s="54"/>
    </row>
    <row r="2571" s="4" customFormat="1" customHeight="1" spans="8:48">
      <c r="H2571" s="14"/>
      <c r="AV2571" s="54"/>
    </row>
    <row r="2572" s="4" customFormat="1" customHeight="1" spans="8:48">
      <c r="H2572" s="14"/>
      <c r="AV2572" s="54"/>
    </row>
    <row r="2573" s="4" customFormat="1" customHeight="1" spans="8:48">
      <c r="H2573" s="14"/>
      <c r="AV2573" s="54"/>
    </row>
    <row r="2574" s="4" customFormat="1" customHeight="1" spans="8:48">
      <c r="H2574" s="14"/>
      <c r="AV2574" s="54"/>
    </row>
    <row r="2575" s="4" customFormat="1" customHeight="1" spans="8:48">
      <c r="H2575" s="14"/>
      <c r="AV2575" s="54"/>
    </row>
    <row r="2576" s="4" customFormat="1" customHeight="1" spans="8:48">
      <c r="H2576" s="14"/>
      <c r="AV2576" s="54"/>
    </row>
    <row r="2577" s="4" customFormat="1" customHeight="1" spans="8:48">
      <c r="H2577" s="14"/>
      <c r="AV2577" s="54"/>
    </row>
    <row r="2578" s="4" customFormat="1" customHeight="1" spans="8:48">
      <c r="H2578" s="14"/>
      <c r="AV2578" s="54"/>
    </row>
    <row r="2579" s="4" customFormat="1" customHeight="1" spans="8:48">
      <c r="H2579" s="14"/>
      <c r="AV2579" s="54"/>
    </row>
    <row r="2580" s="4" customFormat="1" customHeight="1" spans="8:48">
      <c r="H2580" s="14"/>
      <c r="AV2580" s="54"/>
    </row>
    <row r="2581" s="4" customFormat="1" customHeight="1" spans="8:48">
      <c r="H2581" s="14"/>
      <c r="AV2581" s="54"/>
    </row>
    <row r="2582" s="4" customFormat="1" customHeight="1" spans="8:48">
      <c r="H2582" s="14"/>
      <c r="AV2582" s="54"/>
    </row>
    <row r="2583" s="4" customFormat="1" customHeight="1" spans="8:48">
      <c r="H2583" s="14"/>
      <c r="AV2583" s="54"/>
    </row>
    <row r="2584" s="4" customFormat="1" customHeight="1" spans="8:48">
      <c r="H2584" s="14"/>
      <c r="AV2584" s="54"/>
    </row>
    <row r="2585" s="4" customFormat="1" customHeight="1" spans="8:48">
      <c r="H2585" s="14"/>
      <c r="AV2585" s="54"/>
    </row>
    <row r="2586" s="4" customFormat="1" customHeight="1" spans="8:48">
      <c r="H2586" s="14"/>
      <c r="AV2586" s="54"/>
    </row>
    <row r="2587" s="4" customFormat="1" customHeight="1" spans="8:48">
      <c r="H2587" s="14"/>
      <c r="AV2587" s="54"/>
    </row>
    <row r="2588" s="4" customFormat="1" customHeight="1" spans="8:48">
      <c r="H2588" s="14"/>
      <c r="AV2588" s="54"/>
    </row>
    <row r="2589" s="4" customFormat="1" customHeight="1" spans="8:48">
      <c r="H2589" s="14"/>
      <c r="AV2589" s="54"/>
    </row>
    <row r="2590" s="4" customFormat="1" customHeight="1" spans="8:48">
      <c r="H2590" s="14"/>
      <c r="AV2590" s="54"/>
    </row>
    <row r="2591" s="4" customFormat="1" customHeight="1" spans="8:48">
      <c r="H2591" s="14"/>
      <c r="AV2591" s="54"/>
    </row>
    <row r="2592" s="4" customFormat="1" customHeight="1" spans="8:48">
      <c r="H2592" s="14"/>
      <c r="AV2592" s="54"/>
    </row>
    <row r="2593" s="4" customFormat="1" customHeight="1" spans="8:48">
      <c r="H2593" s="14"/>
      <c r="AV2593" s="54"/>
    </row>
    <row r="2594" s="4" customFormat="1" customHeight="1" spans="8:48">
      <c r="H2594" s="14"/>
      <c r="AV2594" s="54"/>
    </row>
    <row r="2595" s="4" customFormat="1" customHeight="1" spans="8:48">
      <c r="H2595" s="14"/>
      <c r="AV2595" s="54"/>
    </row>
    <row r="2596" s="4" customFormat="1" customHeight="1" spans="8:48">
      <c r="H2596" s="14"/>
      <c r="AV2596" s="54"/>
    </row>
    <row r="2597" s="4" customFormat="1" customHeight="1" spans="8:48">
      <c r="H2597" s="14"/>
      <c r="AV2597" s="54"/>
    </row>
    <row r="2598" s="4" customFormat="1" customHeight="1" spans="8:48">
      <c r="H2598" s="14"/>
      <c r="AV2598" s="54"/>
    </row>
    <row r="2599" s="4" customFormat="1" customHeight="1" spans="8:48">
      <c r="H2599" s="14"/>
      <c r="AV2599" s="54"/>
    </row>
    <row r="2600" s="4" customFormat="1" customHeight="1" spans="8:48">
      <c r="H2600" s="14"/>
      <c r="AV2600" s="54"/>
    </row>
    <row r="2601" s="4" customFormat="1" customHeight="1" spans="8:48">
      <c r="H2601" s="14"/>
      <c r="AV2601" s="54"/>
    </row>
    <row r="2602" s="4" customFormat="1" customHeight="1" spans="8:48">
      <c r="H2602" s="14"/>
      <c r="AV2602" s="54"/>
    </row>
    <row r="2603" s="4" customFormat="1" customHeight="1" spans="8:48">
      <c r="H2603" s="14"/>
      <c r="AV2603" s="54"/>
    </row>
    <row r="2604" s="4" customFormat="1" customHeight="1" spans="8:48">
      <c r="H2604" s="14"/>
      <c r="AV2604" s="54"/>
    </row>
    <row r="2605" s="4" customFormat="1" customHeight="1" spans="8:48">
      <c r="H2605" s="14"/>
      <c r="AV2605" s="54"/>
    </row>
    <row r="2606" s="4" customFormat="1" customHeight="1" spans="8:48">
      <c r="H2606" s="14"/>
      <c r="AV2606" s="54"/>
    </row>
    <row r="2607" s="4" customFormat="1" customHeight="1" spans="8:48">
      <c r="H2607" s="14"/>
      <c r="AV2607" s="54"/>
    </row>
    <row r="2608" s="4" customFormat="1" customHeight="1" spans="8:48">
      <c r="H2608" s="14"/>
      <c r="AV2608" s="54"/>
    </row>
    <row r="2609" s="4" customFormat="1" customHeight="1" spans="8:48">
      <c r="H2609" s="14"/>
      <c r="AV2609" s="54"/>
    </row>
    <row r="2610" s="4" customFormat="1" customHeight="1" spans="8:48">
      <c r="H2610" s="14"/>
      <c r="AV2610" s="54"/>
    </row>
    <row r="2611" s="4" customFormat="1" customHeight="1" spans="8:48">
      <c r="H2611" s="14"/>
      <c r="AV2611" s="54"/>
    </row>
    <row r="2612" s="4" customFormat="1" customHeight="1" spans="8:48">
      <c r="H2612" s="14"/>
      <c r="AV2612" s="54"/>
    </row>
    <row r="2613" s="4" customFormat="1" customHeight="1" spans="8:48">
      <c r="H2613" s="14"/>
      <c r="AV2613" s="54"/>
    </row>
    <row r="2614" s="4" customFormat="1" customHeight="1" spans="8:48">
      <c r="H2614" s="14"/>
      <c r="AV2614" s="54"/>
    </row>
    <row r="2615" s="4" customFormat="1" customHeight="1" spans="8:48">
      <c r="H2615" s="14"/>
      <c r="AV2615" s="54"/>
    </row>
    <row r="2616" s="4" customFormat="1" customHeight="1" spans="8:48">
      <c r="H2616" s="14"/>
      <c r="AV2616" s="54"/>
    </row>
    <row r="2617" s="4" customFormat="1" customHeight="1" spans="8:48">
      <c r="H2617" s="14"/>
      <c r="AV2617" s="54"/>
    </row>
    <row r="2618" s="4" customFormat="1" customHeight="1" spans="8:48">
      <c r="H2618" s="14"/>
      <c r="AV2618" s="54"/>
    </row>
    <row r="2619" s="4" customFormat="1" customHeight="1" spans="8:48">
      <c r="H2619" s="14"/>
      <c r="AV2619" s="54"/>
    </row>
    <row r="2620" s="4" customFormat="1" customHeight="1" spans="8:48">
      <c r="H2620" s="14"/>
      <c r="AV2620" s="54"/>
    </row>
    <row r="2621" s="4" customFormat="1" customHeight="1" spans="8:48">
      <c r="H2621" s="14"/>
      <c r="AV2621" s="54"/>
    </row>
    <row r="2622" s="4" customFormat="1" customHeight="1" spans="8:48">
      <c r="H2622" s="14"/>
      <c r="AV2622" s="54"/>
    </row>
    <row r="2623" s="4" customFormat="1" customHeight="1" spans="8:48">
      <c r="H2623" s="14"/>
      <c r="AV2623" s="54"/>
    </row>
    <row r="2624" s="4" customFormat="1" customHeight="1" spans="8:48">
      <c r="H2624" s="14"/>
      <c r="AV2624" s="54"/>
    </row>
    <row r="2625" s="4" customFormat="1" customHeight="1" spans="8:48">
      <c r="H2625" s="14"/>
      <c r="AV2625" s="54"/>
    </row>
    <row r="2626" s="4" customFormat="1" customHeight="1" spans="8:48">
      <c r="H2626" s="14"/>
      <c r="AV2626" s="54"/>
    </row>
    <row r="2627" s="4" customFormat="1" customHeight="1" spans="8:48">
      <c r="H2627" s="14"/>
      <c r="AV2627" s="54"/>
    </row>
    <row r="2628" s="4" customFormat="1" customHeight="1" spans="8:48">
      <c r="H2628" s="14"/>
      <c r="AV2628" s="54"/>
    </row>
    <row r="2629" s="4" customFormat="1" customHeight="1" spans="8:48">
      <c r="H2629" s="14"/>
      <c r="AV2629" s="54"/>
    </row>
    <row r="2630" s="4" customFormat="1" customHeight="1" spans="8:48">
      <c r="H2630" s="14"/>
      <c r="AV2630" s="54"/>
    </row>
    <row r="2631" s="4" customFormat="1" customHeight="1" spans="8:48">
      <c r="H2631" s="14"/>
      <c r="AV2631" s="54"/>
    </row>
    <row r="2632" s="4" customFormat="1" customHeight="1" spans="8:48">
      <c r="H2632" s="14"/>
      <c r="AV2632" s="54"/>
    </row>
    <row r="2633" s="4" customFormat="1" customHeight="1" spans="8:48">
      <c r="H2633" s="14"/>
      <c r="AV2633" s="54"/>
    </row>
    <row r="2634" s="4" customFormat="1" customHeight="1" spans="8:48">
      <c r="H2634" s="14"/>
      <c r="AV2634" s="54"/>
    </row>
    <row r="2635" s="4" customFormat="1" customHeight="1" spans="8:48">
      <c r="H2635" s="14"/>
      <c r="AV2635" s="54"/>
    </row>
    <row r="2636" s="4" customFormat="1" customHeight="1" spans="8:48">
      <c r="H2636" s="14"/>
      <c r="AV2636" s="54"/>
    </row>
    <row r="2637" s="4" customFormat="1" customHeight="1" spans="8:48">
      <c r="H2637" s="14"/>
      <c r="AV2637" s="54"/>
    </row>
    <row r="2638" s="4" customFormat="1" customHeight="1" spans="8:48">
      <c r="H2638" s="14"/>
      <c r="AV2638" s="54"/>
    </row>
    <row r="2639" s="4" customFormat="1" customHeight="1" spans="8:48">
      <c r="H2639" s="14"/>
      <c r="AV2639" s="54"/>
    </row>
    <row r="2640" s="4" customFormat="1" customHeight="1" spans="8:48">
      <c r="H2640" s="14"/>
      <c r="AV2640" s="54"/>
    </row>
    <row r="2641" s="4" customFormat="1" customHeight="1" spans="8:48">
      <c r="H2641" s="14"/>
      <c r="AV2641" s="54"/>
    </row>
    <row r="2642" s="4" customFormat="1" customHeight="1" spans="8:48">
      <c r="H2642" s="14"/>
      <c r="AV2642" s="54"/>
    </row>
    <row r="2643" s="4" customFormat="1" customHeight="1" spans="8:48">
      <c r="H2643" s="14"/>
      <c r="AV2643" s="54"/>
    </row>
    <row r="2644" s="4" customFormat="1" customHeight="1" spans="8:48">
      <c r="H2644" s="14"/>
      <c r="AV2644" s="54"/>
    </row>
    <row r="2645" s="4" customFormat="1" customHeight="1" spans="8:48">
      <c r="H2645" s="14"/>
      <c r="AV2645" s="54"/>
    </row>
    <row r="2646" s="4" customFormat="1" customHeight="1" spans="8:48">
      <c r="H2646" s="14"/>
      <c r="AV2646" s="54"/>
    </row>
    <row r="2647" s="4" customFormat="1" customHeight="1" spans="8:48">
      <c r="H2647" s="14"/>
      <c r="AV2647" s="54"/>
    </row>
    <row r="2648" s="4" customFormat="1" customHeight="1" spans="8:48">
      <c r="H2648" s="14"/>
      <c r="AV2648" s="54"/>
    </row>
    <row r="2649" s="4" customFormat="1" customHeight="1" spans="8:48">
      <c r="H2649" s="14"/>
      <c r="AV2649" s="54"/>
    </row>
    <row r="2650" s="4" customFormat="1" customHeight="1" spans="8:48">
      <c r="H2650" s="14"/>
      <c r="AV2650" s="54"/>
    </row>
    <row r="2651" s="4" customFormat="1" customHeight="1" spans="8:48">
      <c r="H2651" s="14"/>
      <c r="AV2651" s="54"/>
    </row>
    <row r="2652" s="4" customFormat="1" customHeight="1" spans="8:48">
      <c r="H2652" s="14"/>
      <c r="AV2652" s="54"/>
    </row>
    <row r="2653" s="4" customFormat="1" customHeight="1" spans="8:48">
      <c r="H2653" s="14"/>
      <c r="AV2653" s="54"/>
    </row>
    <row r="2654" s="4" customFormat="1" customHeight="1" spans="8:48">
      <c r="H2654" s="14"/>
      <c r="AV2654" s="54"/>
    </row>
    <row r="2655" s="4" customFormat="1" customHeight="1" spans="8:48">
      <c r="H2655" s="14"/>
      <c r="AV2655" s="54"/>
    </row>
    <row r="2656" s="4" customFormat="1" customHeight="1" spans="8:48">
      <c r="H2656" s="14"/>
      <c r="AV2656" s="54"/>
    </row>
    <row r="2657" s="4" customFormat="1" customHeight="1" spans="8:48">
      <c r="H2657" s="14"/>
      <c r="AV2657" s="54"/>
    </row>
    <row r="2658" s="4" customFormat="1" customHeight="1" spans="8:48">
      <c r="H2658" s="14"/>
      <c r="AV2658" s="54"/>
    </row>
    <row r="2659" s="4" customFormat="1" customHeight="1" spans="8:48">
      <c r="H2659" s="14"/>
      <c r="AV2659" s="54"/>
    </row>
    <row r="2660" s="4" customFormat="1" customHeight="1" spans="8:48">
      <c r="H2660" s="14"/>
      <c r="AV2660" s="54"/>
    </row>
    <row r="2661" s="4" customFormat="1" customHeight="1" spans="8:48">
      <c r="H2661" s="14"/>
      <c r="AV2661" s="54"/>
    </row>
    <row r="2662" s="4" customFormat="1" customHeight="1" spans="8:48">
      <c r="H2662" s="14"/>
      <c r="AV2662" s="54"/>
    </row>
    <row r="2663" s="4" customFormat="1" customHeight="1" spans="8:48">
      <c r="H2663" s="14"/>
      <c r="AV2663" s="54"/>
    </row>
    <row r="2664" s="4" customFormat="1" customHeight="1" spans="8:48">
      <c r="H2664" s="14"/>
      <c r="AV2664" s="54"/>
    </row>
    <row r="2665" s="4" customFormat="1" customHeight="1" spans="8:48">
      <c r="H2665" s="14"/>
      <c r="AV2665" s="54"/>
    </row>
    <row r="2666" s="4" customFormat="1" customHeight="1" spans="8:48">
      <c r="H2666" s="14"/>
      <c r="AV2666" s="54"/>
    </row>
    <row r="2667" s="4" customFormat="1" customHeight="1" spans="8:48">
      <c r="H2667" s="14"/>
      <c r="AV2667" s="54"/>
    </row>
    <row r="2668" s="4" customFormat="1" customHeight="1" spans="8:48">
      <c r="H2668" s="14"/>
      <c r="AV2668" s="54"/>
    </row>
    <row r="2669" s="4" customFormat="1" customHeight="1" spans="8:48">
      <c r="H2669" s="14"/>
      <c r="AV2669" s="54"/>
    </row>
    <row r="2670" s="4" customFormat="1" customHeight="1" spans="8:48">
      <c r="H2670" s="14"/>
      <c r="AV2670" s="54"/>
    </row>
    <row r="2671" s="4" customFormat="1" customHeight="1" spans="8:48">
      <c r="H2671" s="14"/>
      <c r="AV2671" s="54"/>
    </row>
    <row r="2672" s="4" customFormat="1" customHeight="1" spans="8:48">
      <c r="H2672" s="14"/>
      <c r="AV2672" s="54"/>
    </row>
    <row r="2673" s="4" customFormat="1" customHeight="1" spans="8:48">
      <c r="H2673" s="14"/>
      <c r="AV2673" s="54"/>
    </row>
    <row r="2674" s="4" customFormat="1" customHeight="1" spans="8:48">
      <c r="H2674" s="14"/>
      <c r="AV2674" s="54"/>
    </row>
    <row r="2675" s="4" customFormat="1" customHeight="1" spans="8:48">
      <c r="H2675" s="14"/>
      <c r="AV2675" s="54"/>
    </row>
    <row r="2676" s="4" customFormat="1" customHeight="1" spans="8:48">
      <c r="H2676" s="14"/>
      <c r="AV2676" s="54"/>
    </row>
    <row r="2677" s="4" customFormat="1" customHeight="1" spans="8:48">
      <c r="H2677" s="14"/>
      <c r="AV2677" s="54"/>
    </row>
    <row r="2678" s="4" customFormat="1" customHeight="1" spans="8:48">
      <c r="H2678" s="14"/>
      <c r="AV2678" s="54"/>
    </row>
    <row r="2679" s="4" customFormat="1" customHeight="1" spans="8:48">
      <c r="H2679" s="14"/>
      <c r="AV2679" s="54"/>
    </row>
    <row r="2680" s="4" customFormat="1" customHeight="1" spans="8:48">
      <c r="H2680" s="14"/>
      <c r="AV2680" s="54"/>
    </row>
    <row r="2681" s="4" customFormat="1" customHeight="1" spans="8:48">
      <c r="H2681" s="14"/>
      <c r="AV2681" s="54"/>
    </row>
    <row r="2682" s="4" customFormat="1" customHeight="1" spans="8:48">
      <c r="H2682" s="14"/>
      <c r="AV2682" s="54"/>
    </row>
    <row r="2683" s="4" customFormat="1" customHeight="1" spans="8:48">
      <c r="H2683" s="14"/>
      <c r="AV2683" s="54"/>
    </row>
    <row r="2684" s="4" customFormat="1" customHeight="1" spans="8:48">
      <c r="H2684" s="14"/>
      <c r="AV2684" s="54"/>
    </row>
    <row r="2685" s="4" customFormat="1" customHeight="1" spans="8:48">
      <c r="H2685" s="14"/>
      <c r="AV2685" s="54"/>
    </row>
    <row r="2686" s="4" customFormat="1" customHeight="1" spans="8:48">
      <c r="H2686" s="14"/>
      <c r="AV2686" s="54"/>
    </row>
    <row r="2687" s="4" customFormat="1" customHeight="1" spans="8:48">
      <c r="H2687" s="14"/>
      <c r="AV2687" s="54"/>
    </row>
    <row r="2688" s="4" customFormat="1" customHeight="1" spans="8:48">
      <c r="H2688" s="14"/>
      <c r="AV2688" s="54"/>
    </row>
    <row r="2689" s="4" customFormat="1" customHeight="1" spans="8:48">
      <c r="H2689" s="14"/>
      <c r="AV2689" s="54"/>
    </row>
    <row r="2690" s="4" customFormat="1" customHeight="1" spans="8:48">
      <c r="H2690" s="14"/>
      <c r="AV2690" s="54"/>
    </row>
    <row r="2691" s="4" customFormat="1" customHeight="1" spans="8:48">
      <c r="H2691" s="14"/>
      <c r="AV2691" s="54"/>
    </row>
    <row r="2692" s="4" customFormat="1" customHeight="1" spans="8:48">
      <c r="H2692" s="14"/>
      <c r="AV2692" s="54"/>
    </row>
    <row r="2693" s="4" customFormat="1" customHeight="1" spans="8:48">
      <c r="H2693" s="14"/>
      <c r="AV2693" s="54"/>
    </row>
    <row r="2694" s="4" customFormat="1" customHeight="1" spans="8:48">
      <c r="H2694" s="14"/>
      <c r="AV2694" s="54"/>
    </row>
    <row r="2695" s="4" customFormat="1" customHeight="1" spans="8:48">
      <c r="H2695" s="14"/>
      <c r="AV2695" s="54"/>
    </row>
    <row r="2696" s="4" customFormat="1" customHeight="1" spans="8:48">
      <c r="H2696" s="14"/>
      <c r="AV2696" s="54"/>
    </row>
    <row r="2697" s="4" customFormat="1" customHeight="1" spans="8:48">
      <c r="H2697" s="14"/>
      <c r="AV2697" s="54"/>
    </row>
    <row r="2698" s="4" customFormat="1" customHeight="1" spans="8:48">
      <c r="H2698" s="14"/>
      <c r="AV2698" s="54"/>
    </row>
    <row r="2699" s="4" customFormat="1" customHeight="1" spans="8:48">
      <c r="H2699" s="14"/>
      <c r="AV2699" s="54"/>
    </row>
    <row r="2700" s="4" customFormat="1" customHeight="1" spans="8:48">
      <c r="H2700" s="14"/>
      <c r="AV2700" s="54"/>
    </row>
    <row r="2701" s="4" customFormat="1" customHeight="1" spans="8:48">
      <c r="H2701" s="14"/>
      <c r="AV2701" s="54"/>
    </row>
    <row r="2702" s="4" customFormat="1" customHeight="1" spans="8:48">
      <c r="H2702" s="14"/>
      <c r="AV2702" s="54"/>
    </row>
    <row r="2703" s="4" customFormat="1" customHeight="1" spans="8:48">
      <c r="H2703" s="14"/>
      <c r="AV2703" s="54"/>
    </row>
    <row r="2704" s="4" customFormat="1" customHeight="1" spans="8:48">
      <c r="H2704" s="14"/>
      <c r="AV2704" s="54"/>
    </row>
    <row r="2705" s="4" customFormat="1" customHeight="1" spans="8:48">
      <c r="H2705" s="14"/>
      <c r="AV2705" s="54"/>
    </row>
    <row r="2706" s="4" customFormat="1" customHeight="1" spans="8:48">
      <c r="H2706" s="14"/>
      <c r="AV2706" s="54"/>
    </row>
    <row r="2707" s="4" customFormat="1" customHeight="1" spans="8:48">
      <c r="H2707" s="14"/>
      <c r="AV2707" s="54"/>
    </row>
    <row r="2708" s="4" customFormat="1" customHeight="1" spans="8:48">
      <c r="H2708" s="14"/>
      <c r="AV2708" s="54"/>
    </row>
    <row r="2709" s="4" customFormat="1" customHeight="1" spans="8:48">
      <c r="H2709" s="14"/>
      <c r="AV2709" s="54"/>
    </row>
    <row r="2710" s="4" customFormat="1" customHeight="1" spans="8:48">
      <c r="H2710" s="14"/>
      <c r="AV2710" s="54"/>
    </row>
    <row r="2711" s="4" customFormat="1" customHeight="1" spans="8:48">
      <c r="H2711" s="14"/>
      <c r="AV2711" s="54"/>
    </row>
    <row r="2712" s="4" customFormat="1" customHeight="1" spans="8:48">
      <c r="H2712" s="14"/>
      <c r="AV2712" s="54"/>
    </row>
    <row r="2713" s="4" customFormat="1" customHeight="1" spans="8:48">
      <c r="H2713" s="14"/>
      <c r="AV2713" s="54"/>
    </row>
    <row r="2714" s="4" customFormat="1" customHeight="1" spans="8:48">
      <c r="H2714" s="14"/>
      <c r="AV2714" s="54"/>
    </row>
    <row r="2715" s="4" customFormat="1" customHeight="1" spans="8:48">
      <c r="H2715" s="14"/>
      <c r="AV2715" s="54"/>
    </row>
    <row r="2716" s="4" customFormat="1" customHeight="1" spans="8:48">
      <c r="H2716" s="14"/>
      <c r="AV2716" s="54"/>
    </row>
    <row r="2717" s="4" customFormat="1" customHeight="1" spans="8:48">
      <c r="H2717" s="14"/>
      <c r="AV2717" s="54"/>
    </row>
    <row r="2718" s="4" customFormat="1" customHeight="1" spans="8:48">
      <c r="H2718" s="14"/>
      <c r="AV2718" s="54"/>
    </row>
    <row r="2719" s="4" customFormat="1" customHeight="1" spans="8:48">
      <c r="H2719" s="14"/>
      <c r="AV2719" s="54"/>
    </row>
    <row r="2720" s="4" customFormat="1" customHeight="1" spans="8:48">
      <c r="H2720" s="14"/>
      <c r="AV2720" s="54"/>
    </row>
    <row r="2721" s="4" customFormat="1" customHeight="1" spans="8:48">
      <c r="H2721" s="14"/>
      <c r="AV2721" s="54"/>
    </row>
    <row r="2722" s="4" customFormat="1" customHeight="1" spans="8:48">
      <c r="H2722" s="14"/>
      <c r="AV2722" s="54"/>
    </row>
    <row r="2723" s="4" customFormat="1" customHeight="1" spans="8:48">
      <c r="H2723" s="14"/>
      <c r="AV2723" s="54"/>
    </row>
    <row r="2724" s="4" customFormat="1" customHeight="1" spans="8:48">
      <c r="H2724" s="14"/>
      <c r="AV2724" s="54"/>
    </row>
    <row r="2725" s="4" customFormat="1" customHeight="1" spans="8:48">
      <c r="H2725" s="14"/>
      <c r="AV2725" s="54"/>
    </row>
    <row r="2726" s="4" customFormat="1" customHeight="1" spans="8:48">
      <c r="H2726" s="14"/>
      <c r="AV2726" s="54"/>
    </row>
    <row r="2727" s="4" customFormat="1" customHeight="1" spans="8:48">
      <c r="H2727" s="14"/>
      <c r="AV2727" s="54"/>
    </row>
    <row r="2728" s="4" customFormat="1" customHeight="1" spans="8:48">
      <c r="H2728" s="14"/>
      <c r="AV2728" s="54"/>
    </row>
    <row r="2729" s="4" customFormat="1" customHeight="1" spans="8:48">
      <c r="H2729" s="14"/>
      <c r="AV2729" s="54"/>
    </row>
    <row r="2730" s="4" customFormat="1" customHeight="1" spans="8:48">
      <c r="H2730" s="14"/>
      <c r="AV2730" s="54"/>
    </row>
    <row r="2731" s="4" customFormat="1" customHeight="1" spans="8:48">
      <c r="H2731" s="14"/>
      <c r="AV2731" s="54"/>
    </row>
    <row r="2732" s="4" customFormat="1" customHeight="1" spans="8:48">
      <c r="H2732" s="14"/>
      <c r="AV2732" s="54"/>
    </row>
    <row r="2733" s="4" customFormat="1" customHeight="1" spans="8:48">
      <c r="H2733" s="14"/>
      <c r="AV2733" s="54"/>
    </row>
    <row r="2734" s="4" customFormat="1" customHeight="1" spans="8:48">
      <c r="H2734" s="14"/>
      <c r="AV2734" s="54"/>
    </row>
    <row r="2735" s="4" customFormat="1" customHeight="1" spans="8:48">
      <c r="H2735" s="14"/>
      <c r="AV2735" s="54"/>
    </row>
    <row r="2736" s="4" customFormat="1" customHeight="1" spans="8:48">
      <c r="H2736" s="14"/>
      <c r="AV2736" s="54"/>
    </row>
    <row r="2737" s="4" customFormat="1" customHeight="1" spans="8:48">
      <c r="H2737" s="14"/>
      <c r="AV2737" s="54"/>
    </row>
    <row r="2738" s="4" customFormat="1" customHeight="1" spans="8:48">
      <c r="H2738" s="14"/>
      <c r="AV2738" s="54"/>
    </row>
    <row r="2739" s="4" customFormat="1" customHeight="1" spans="8:48">
      <c r="H2739" s="14"/>
      <c r="AV2739" s="54"/>
    </row>
    <row r="2740" s="4" customFormat="1" customHeight="1" spans="8:48">
      <c r="H2740" s="14"/>
      <c r="AV2740" s="54"/>
    </row>
    <row r="2741" s="4" customFormat="1" customHeight="1" spans="8:48">
      <c r="H2741" s="14"/>
      <c r="AV2741" s="54"/>
    </row>
    <row r="2742" s="4" customFormat="1" customHeight="1" spans="8:48">
      <c r="H2742" s="14"/>
      <c r="AV2742" s="54"/>
    </row>
    <row r="2743" s="4" customFormat="1" customHeight="1" spans="8:48">
      <c r="H2743" s="14"/>
      <c r="AV2743" s="54"/>
    </row>
    <row r="2744" s="4" customFormat="1" customHeight="1" spans="8:48">
      <c r="H2744" s="14"/>
      <c r="AV2744" s="54"/>
    </row>
    <row r="2745" s="4" customFormat="1" customHeight="1" spans="8:48">
      <c r="H2745" s="14"/>
      <c r="AV2745" s="54"/>
    </row>
    <row r="2746" s="4" customFormat="1" customHeight="1" spans="8:48">
      <c r="H2746" s="14"/>
      <c r="AV2746" s="54"/>
    </row>
    <row r="2747" s="4" customFormat="1" customHeight="1" spans="8:48">
      <c r="H2747" s="14"/>
      <c r="AV2747" s="54"/>
    </row>
    <row r="2748" s="4" customFormat="1" customHeight="1" spans="8:48">
      <c r="H2748" s="14"/>
      <c r="AV2748" s="54"/>
    </row>
    <row r="2749" s="4" customFormat="1" customHeight="1" spans="8:48">
      <c r="H2749" s="14"/>
      <c r="AV2749" s="54"/>
    </row>
    <row r="2750" s="4" customFormat="1" customHeight="1" spans="8:48">
      <c r="H2750" s="14"/>
      <c r="AV2750" s="54"/>
    </row>
    <row r="2751" s="4" customFormat="1" customHeight="1" spans="8:48">
      <c r="H2751" s="14"/>
      <c r="AV2751" s="54"/>
    </row>
    <row r="2752" s="4" customFormat="1" customHeight="1" spans="8:48">
      <c r="H2752" s="14"/>
      <c r="AV2752" s="54"/>
    </row>
    <row r="2753" s="4" customFormat="1" customHeight="1" spans="8:48">
      <c r="H2753" s="14"/>
      <c r="AV2753" s="54"/>
    </row>
    <row r="2754" s="4" customFormat="1" customHeight="1" spans="8:48">
      <c r="H2754" s="14"/>
      <c r="AV2754" s="54"/>
    </row>
    <row r="2755" s="4" customFormat="1" customHeight="1" spans="8:48">
      <c r="H2755" s="14"/>
      <c r="AV2755" s="54"/>
    </row>
    <row r="2756" s="4" customFormat="1" customHeight="1" spans="8:48">
      <c r="H2756" s="14"/>
      <c r="AV2756" s="54"/>
    </row>
    <row r="2757" s="4" customFormat="1" customHeight="1" spans="8:48">
      <c r="H2757" s="14"/>
      <c r="AV2757" s="54"/>
    </row>
    <row r="2758" s="4" customFormat="1" customHeight="1" spans="8:48">
      <c r="H2758" s="14"/>
      <c r="AV2758" s="54"/>
    </row>
    <row r="2759" s="4" customFormat="1" customHeight="1" spans="8:48">
      <c r="H2759" s="14"/>
      <c r="AV2759" s="54"/>
    </row>
    <row r="2760" s="4" customFormat="1" customHeight="1" spans="8:48">
      <c r="H2760" s="14"/>
      <c r="AV2760" s="54"/>
    </row>
    <row r="2761" s="4" customFormat="1" customHeight="1" spans="8:48">
      <c r="H2761" s="14"/>
      <c r="AV2761" s="54"/>
    </row>
    <row r="2762" s="4" customFormat="1" customHeight="1" spans="8:48">
      <c r="H2762" s="14"/>
      <c r="AV2762" s="54"/>
    </row>
    <row r="2763" s="4" customFormat="1" customHeight="1" spans="8:48">
      <c r="H2763" s="14"/>
      <c r="AV2763" s="54"/>
    </row>
    <row r="2764" s="4" customFormat="1" customHeight="1" spans="8:48">
      <c r="H2764" s="14"/>
      <c r="AV2764" s="54"/>
    </row>
    <row r="2765" s="4" customFormat="1" customHeight="1" spans="8:48">
      <c r="H2765" s="14"/>
      <c r="AV2765" s="54"/>
    </row>
    <row r="2766" s="4" customFormat="1" customHeight="1" spans="8:48">
      <c r="H2766" s="14"/>
      <c r="AV2766" s="54"/>
    </row>
    <row r="2767" s="4" customFormat="1" customHeight="1" spans="8:48">
      <c r="H2767" s="14"/>
      <c r="AV2767" s="54"/>
    </row>
    <row r="2768" s="4" customFormat="1" customHeight="1" spans="8:48">
      <c r="H2768" s="14"/>
      <c r="AV2768" s="54"/>
    </row>
    <row r="2769" s="4" customFormat="1" customHeight="1" spans="8:48">
      <c r="H2769" s="14"/>
      <c r="AV2769" s="54"/>
    </row>
    <row r="2770" s="4" customFormat="1" customHeight="1" spans="8:48">
      <c r="H2770" s="14"/>
      <c r="AV2770" s="54"/>
    </row>
    <row r="2771" s="4" customFormat="1" customHeight="1" spans="8:48">
      <c r="H2771" s="14"/>
      <c r="AV2771" s="54"/>
    </row>
    <row r="2772" s="4" customFormat="1" customHeight="1" spans="8:48">
      <c r="H2772" s="14"/>
      <c r="AV2772" s="54"/>
    </row>
    <row r="2773" s="4" customFormat="1" customHeight="1" spans="8:48">
      <c r="H2773" s="14"/>
      <c r="AV2773" s="54"/>
    </row>
    <row r="2774" s="4" customFormat="1" customHeight="1" spans="8:48">
      <c r="H2774" s="14"/>
      <c r="AV2774" s="54"/>
    </row>
    <row r="2775" s="4" customFormat="1" customHeight="1" spans="8:48">
      <c r="H2775" s="14"/>
      <c r="AV2775" s="54"/>
    </row>
    <row r="2776" s="4" customFormat="1" customHeight="1" spans="8:48">
      <c r="H2776" s="14"/>
      <c r="AV2776" s="54"/>
    </row>
    <row r="2777" s="4" customFormat="1" customHeight="1" spans="8:48">
      <c r="H2777" s="14"/>
      <c r="AV2777" s="54"/>
    </row>
    <row r="2778" s="4" customFormat="1" customHeight="1" spans="8:48">
      <c r="H2778" s="14"/>
      <c r="AV2778" s="54"/>
    </row>
    <row r="2779" s="4" customFormat="1" customHeight="1" spans="8:48">
      <c r="H2779" s="14"/>
      <c r="AV2779" s="54"/>
    </row>
    <row r="2780" s="4" customFormat="1" customHeight="1" spans="8:48">
      <c r="H2780" s="14"/>
      <c r="AV2780" s="54"/>
    </row>
    <row r="2781" s="4" customFormat="1" customHeight="1" spans="8:48">
      <c r="H2781" s="14"/>
      <c r="AV2781" s="54"/>
    </row>
    <row r="2782" s="4" customFormat="1" customHeight="1" spans="8:48">
      <c r="H2782" s="14"/>
      <c r="AV2782" s="54"/>
    </row>
    <row r="2783" s="4" customFormat="1" customHeight="1" spans="8:48">
      <c r="H2783" s="14"/>
      <c r="AV2783" s="54"/>
    </row>
    <row r="2784" s="4" customFormat="1" customHeight="1" spans="8:48">
      <c r="H2784" s="14"/>
      <c r="AV2784" s="54"/>
    </row>
    <row r="2785" s="4" customFormat="1" customHeight="1" spans="8:48">
      <c r="H2785" s="14"/>
      <c r="AV2785" s="54"/>
    </row>
    <row r="2786" s="4" customFormat="1" customHeight="1" spans="8:48">
      <c r="H2786" s="14"/>
      <c r="AV2786" s="54"/>
    </row>
    <row r="2787" s="4" customFormat="1" customHeight="1" spans="8:48">
      <c r="H2787" s="14"/>
      <c r="AV2787" s="54"/>
    </row>
    <row r="2788" s="4" customFormat="1" customHeight="1" spans="8:48">
      <c r="H2788" s="14"/>
      <c r="AV2788" s="54"/>
    </row>
    <row r="2789" s="4" customFormat="1" customHeight="1" spans="8:48">
      <c r="H2789" s="14"/>
      <c r="AV2789" s="54"/>
    </row>
    <row r="2790" s="4" customFormat="1" customHeight="1" spans="8:48">
      <c r="H2790" s="14"/>
      <c r="AV2790" s="54"/>
    </row>
    <row r="2791" s="4" customFormat="1" customHeight="1" spans="8:48">
      <c r="H2791" s="14"/>
      <c r="AV2791" s="54"/>
    </row>
    <row r="2792" s="4" customFormat="1" customHeight="1" spans="8:48">
      <c r="H2792" s="14"/>
      <c r="AV2792" s="54"/>
    </row>
    <row r="2793" s="4" customFormat="1" customHeight="1" spans="8:48">
      <c r="H2793" s="14"/>
      <c r="AV2793" s="54"/>
    </row>
    <row r="2794" s="4" customFormat="1" customHeight="1" spans="8:48">
      <c r="H2794" s="14"/>
      <c r="AV2794" s="54"/>
    </row>
    <row r="2795" s="4" customFormat="1" customHeight="1" spans="8:48">
      <c r="H2795" s="14"/>
      <c r="AV2795" s="54"/>
    </row>
    <row r="2796" s="4" customFormat="1" customHeight="1" spans="8:48">
      <c r="H2796" s="14"/>
      <c r="AV2796" s="54"/>
    </row>
    <row r="2797" s="4" customFormat="1" customHeight="1" spans="8:48">
      <c r="H2797" s="14"/>
      <c r="AV2797" s="54"/>
    </row>
    <row r="2798" s="4" customFormat="1" customHeight="1" spans="8:48">
      <c r="H2798" s="14"/>
      <c r="AV2798" s="54"/>
    </row>
    <row r="2799" s="4" customFormat="1" customHeight="1" spans="8:48">
      <c r="H2799" s="14"/>
      <c r="AV2799" s="54"/>
    </row>
    <row r="2800" s="4" customFormat="1" customHeight="1" spans="8:48">
      <c r="H2800" s="14"/>
      <c r="AV2800" s="54"/>
    </row>
    <row r="2801" s="4" customFormat="1" customHeight="1" spans="8:48">
      <c r="H2801" s="14"/>
      <c r="AV2801" s="54"/>
    </row>
    <row r="2802" s="4" customFormat="1" customHeight="1" spans="8:48">
      <c r="H2802" s="14"/>
      <c r="AV2802" s="54"/>
    </row>
    <row r="2803" s="4" customFormat="1" customHeight="1" spans="8:48">
      <c r="H2803" s="14"/>
      <c r="AV2803" s="54"/>
    </row>
    <row r="2804" s="4" customFormat="1" customHeight="1" spans="8:48">
      <c r="H2804" s="14"/>
      <c r="AV2804" s="54"/>
    </row>
    <row r="2805" s="4" customFormat="1" customHeight="1" spans="8:48">
      <c r="H2805" s="14"/>
      <c r="AV2805" s="54"/>
    </row>
    <row r="2806" s="4" customFormat="1" customHeight="1" spans="8:48">
      <c r="H2806" s="14"/>
      <c r="AV2806" s="54"/>
    </row>
    <row r="2807" s="4" customFormat="1" customHeight="1" spans="8:48">
      <c r="H2807" s="14"/>
      <c r="AV2807" s="54"/>
    </row>
    <row r="2808" s="4" customFormat="1" customHeight="1" spans="8:48">
      <c r="H2808" s="14"/>
      <c r="AV2808" s="54"/>
    </row>
    <row r="2809" s="4" customFormat="1" customHeight="1" spans="8:48">
      <c r="H2809" s="14"/>
      <c r="AV2809" s="54"/>
    </row>
    <row r="2810" s="4" customFormat="1" customHeight="1" spans="8:48">
      <c r="H2810" s="14"/>
      <c r="AV2810" s="54"/>
    </row>
    <row r="2811" s="4" customFormat="1" customHeight="1" spans="8:48">
      <c r="H2811" s="14"/>
      <c r="AV2811" s="54"/>
    </row>
    <row r="2812" s="4" customFormat="1" customHeight="1" spans="8:48">
      <c r="H2812" s="14"/>
      <c r="AV2812" s="54"/>
    </row>
    <row r="2813" s="4" customFormat="1" customHeight="1" spans="8:48">
      <c r="H2813" s="14"/>
      <c r="AV2813" s="54"/>
    </row>
    <row r="2814" s="4" customFormat="1" customHeight="1" spans="8:48">
      <c r="H2814" s="14"/>
      <c r="AV2814" s="54"/>
    </row>
    <row r="2815" s="4" customFormat="1" customHeight="1" spans="8:48">
      <c r="H2815" s="14"/>
      <c r="AV2815" s="54"/>
    </row>
    <row r="2816" s="4" customFormat="1" customHeight="1" spans="8:48">
      <c r="H2816" s="14"/>
      <c r="AV2816" s="54"/>
    </row>
    <row r="2817" s="4" customFormat="1" customHeight="1" spans="8:48">
      <c r="H2817" s="14"/>
      <c r="AV2817" s="54"/>
    </row>
    <row r="2818" s="4" customFormat="1" customHeight="1" spans="8:48">
      <c r="H2818" s="14"/>
      <c r="AV2818" s="54"/>
    </row>
    <row r="2819" s="4" customFormat="1" customHeight="1" spans="8:48">
      <c r="H2819" s="14"/>
      <c r="AV2819" s="54"/>
    </row>
    <row r="2820" s="4" customFormat="1" customHeight="1" spans="8:48">
      <c r="H2820" s="14"/>
      <c r="AV2820" s="54"/>
    </row>
    <row r="2821" s="4" customFormat="1" customHeight="1" spans="8:48">
      <c r="H2821" s="14"/>
      <c r="AV2821" s="54"/>
    </row>
    <row r="2822" s="4" customFormat="1" customHeight="1" spans="8:48">
      <c r="H2822" s="14"/>
      <c r="AV2822" s="54"/>
    </row>
    <row r="2823" s="4" customFormat="1" customHeight="1" spans="8:48">
      <c r="H2823" s="14"/>
      <c r="AV2823" s="54"/>
    </row>
    <row r="2824" s="4" customFormat="1" customHeight="1" spans="8:48">
      <c r="H2824" s="14"/>
      <c r="AV2824" s="54"/>
    </row>
    <row r="2825" s="4" customFormat="1" customHeight="1" spans="8:48">
      <c r="H2825" s="14"/>
      <c r="AV2825" s="54"/>
    </row>
    <row r="2826" s="4" customFormat="1" customHeight="1" spans="8:48">
      <c r="H2826" s="14"/>
      <c r="AV2826" s="54"/>
    </row>
    <row r="2827" s="4" customFormat="1" customHeight="1" spans="8:48">
      <c r="H2827" s="14"/>
      <c r="AV2827" s="54"/>
    </row>
    <row r="2828" s="4" customFormat="1" customHeight="1" spans="8:48">
      <c r="H2828" s="14"/>
      <c r="AV2828" s="54"/>
    </row>
    <row r="2829" s="4" customFormat="1" customHeight="1" spans="8:48">
      <c r="H2829" s="14"/>
      <c r="AV2829" s="54"/>
    </row>
    <row r="2830" s="4" customFormat="1" customHeight="1" spans="8:48">
      <c r="H2830" s="14"/>
      <c r="AV2830" s="54"/>
    </row>
    <row r="2831" s="4" customFormat="1" customHeight="1" spans="8:48">
      <c r="H2831" s="14"/>
      <c r="AV2831" s="54"/>
    </row>
    <row r="2832" s="4" customFormat="1" customHeight="1" spans="8:48">
      <c r="H2832" s="14"/>
      <c r="AV2832" s="54"/>
    </row>
    <row r="2833" s="4" customFormat="1" customHeight="1" spans="8:48">
      <c r="H2833" s="14"/>
      <c r="AV2833" s="54"/>
    </row>
    <row r="2834" s="4" customFormat="1" customHeight="1" spans="8:48">
      <c r="H2834" s="14"/>
      <c r="AV2834" s="54"/>
    </row>
    <row r="2835" s="4" customFormat="1" customHeight="1" spans="8:48">
      <c r="H2835" s="14"/>
      <c r="AV2835" s="54"/>
    </row>
    <row r="2836" s="4" customFormat="1" customHeight="1" spans="8:48">
      <c r="H2836" s="14"/>
      <c r="AV2836" s="54"/>
    </row>
    <row r="2837" s="4" customFormat="1" customHeight="1" spans="8:48">
      <c r="H2837" s="14"/>
      <c r="AV2837" s="54"/>
    </row>
    <row r="2838" s="4" customFormat="1" customHeight="1" spans="8:48">
      <c r="H2838" s="14"/>
      <c r="AV2838" s="54"/>
    </row>
    <row r="2839" s="4" customFormat="1" customHeight="1" spans="8:48">
      <c r="H2839" s="14"/>
      <c r="AV2839" s="54"/>
    </row>
    <row r="2840" s="4" customFormat="1" customHeight="1" spans="8:48">
      <c r="H2840" s="14"/>
      <c r="AV2840" s="54"/>
    </row>
    <row r="2841" s="4" customFormat="1" customHeight="1" spans="8:48">
      <c r="H2841" s="14"/>
      <c r="AV2841" s="54"/>
    </row>
    <row r="2842" s="4" customFormat="1" customHeight="1" spans="8:48">
      <c r="H2842" s="14"/>
      <c r="AV2842" s="54"/>
    </row>
    <row r="2843" s="4" customFormat="1" customHeight="1" spans="8:48">
      <c r="H2843" s="14"/>
      <c r="AV2843" s="54"/>
    </row>
    <row r="2844" s="4" customFormat="1" customHeight="1" spans="8:48">
      <c r="H2844" s="14"/>
      <c r="AV2844" s="54"/>
    </row>
    <row r="2845" s="4" customFormat="1" customHeight="1" spans="8:48">
      <c r="H2845" s="14"/>
      <c r="AV2845" s="54"/>
    </row>
    <row r="2846" s="4" customFormat="1" customHeight="1" spans="8:48">
      <c r="H2846" s="14"/>
      <c r="AV2846" s="54"/>
    </row>
    <row r="2847" s="4" customFormat="1" customHeight="1" spans="8:48">
      <c r="H2847" s="14"/>
      <c r="AV2847" s="54"/>
    </row>
    <row r="2848" s="4" customFormat="1" customHeight="1" spans="8:48">
      <c r="H2848" s="14"/>
      <c r="AV2848" s="54"/>
    </row>
    <row r="2849" s="4" customFormat="1" customHeight="1" spans="8:48">
      <c r="H2849" s="14"/>
      <c r="AV2849" s="54"/>
    </row>
    <row r="2850" s="4" customFormat="1" customHeight="1" spans="8:48">
      <c r="H2850" s="14"/>
      <c r="AV2850" s="54"/>
    </row>
    <row r="2851" s="4" customFormat="1" customHeight="1" spans="8:48">
      <c r="H2851" s="14"/>
      <c r="AV2851" s="54"/>
    </row>
    <row r="2852" s="4" customFormat="1" customHeight="1" spans="8:48">
      <c r="H2852" s="14"/>
      <c r="AV2852" s="54"/>
    </row>
    <row r="2853" s="4" customFormat="1" customHeight="1" spans="8:48">
      <c r="H2853" s="14"/>
      <c r="AV2853" s="54"/>
    </row>
    <row r="2854" s="4" customFormat="1" customHeight="1" spans="8:48">
      <c r="H2854" s="14"/>
      <c r="AV2854" s="54"/>
    </row>
    <row r="2855" s="4" customFormat="1" customHeight="1" spans="8:48">
      <c r="H2855" s="14"/>
      <c r="AV2855" s="54"/>
    </row>
    <row r="2856" s="4" customFormat="1" customHeight="1" spans="8:48">
      <c r="H2856" s="14"/>
      <c r="AV2856" s="54"/>
    </row>
    <row r="2857" s="4" customFormat="1" customHeight="1" spans="8:48">
      <c r="H2857" s="14"/>
      <c r="AV2857" s="54"/>
    </row>
    <row r="2858" s="4" customFormat="1" customHeight="1" spans="8:48">
      <c r="H2858" s="14"/>
      <c r="AV2858" s="54"/>
    </row>
    <row r="2859" s="4" customFormat="1" customHeight="1" spans="8:48">
      <c r="H2859" s="14"/>
      <c r="AV2859" s="54"/>
    </row>
    <row r="2860" s="4" customFormat="1" customHeight="1" spans="8:48">
      <c r="H2860" s="14"/>
      <c r="AV2860" s="54"/>
    </row>
    <row r="2861" s="4" customFormat="1" customHeight="1" spans="8:48">
      <c r="H2861" s="14"/>
      <c r="AV2861" s="54"/>
    </row>
    <row r="2862" s="4" customFormat="1" customHeight="1" spans="8:48">
      <c r="H2862" s="14"/>
      <c r="AV2862" s="54"/>
    </row>
    <row r="2863" s="4" customFormat="1" customHeight="1" spans="8:48">
      <c r="H2863" s="14"/>
      <c r="AV2863" s="54"/>
    </row>
    <row r="2864" s="4" customFormat="1" customHeight="1" spans="8:48">
      <c r="H2864" s="14"/>
      <c r="AV2864" s="54"/>
    </row>
    <row r="2865" s="4" customFormat="1" customHeight="1" spans="8:48">
      <c r="H2865" s="14"/>
      <c r="AV2865" s="54"/>
    </row>
    <row r="2866" s="4" customFormat="1" customHeight="1" spans="8:48">
      <c r="H2866" s="14"/>
      <c r="AV2866" s="54"/>
    </row>
    <row r="2867" s="4" customFormat="1" customHeight="1" spans="8:48">
      <c r="H2867" s="14"/>
      <c r="AV2867" s="54"/>
    </row>
    <row r="2868" s="4" customFormat="1" customHeight="1" spans="8:48">
      <c r="H2868" s="14"/>
      <c r="AV2868" s="54"/>
    </row>
    <row r="2869" s="4" customFormat="1" customHeight="1" spans="8:48">
      <c r="H2869" s="14"/>
      <c r="AV2869" s="54"/>
    </row>
    <row r="2870" s="4" customFormat="1" customHeight="1" spans="8:48">
      <c r="H2870" s="14"/>
      <c r="AV2870" s="54"/>
    </row>
    <row r="2871" s="4" customFormat="1" customHeight="1" spans="8:48">
      <c r="H2871" s="14"/>
      <c r="AV2871" s="54"/>
    </row>
    <row r="2872" s="4" customFormat="1" customHeight="1" spans="8:48">
      <c r="H2872" s="14"/>
      <c r="AV2872" s="54"/>
    </row>
    <row r="2873" s="4" customFormat="1" customHeight="1" spans="8:48">
      <c r="H2873" s="14"/>
      <c r="AV2873" s="54"/>
    </row>
    <row r="2874" s="4" customFormat="1" customHeight="1" spans="8:48">
      <c r="H2874" s="14"/>
      <c r="AV2874" s="54"/>
    </row>
    <row r="2875" s="4" customFormat="1" customHeight="1" spans="8:48">
      <c r="H2875" s="14"/>
      <c r="AV2875" s="54"/>
    </row>
    <row r="2876" s="4" customFormat="1" customHeight="1" spans="8:48">
      <c r="H2876" s="14"/>
      <c r="AV2876" s="54"/>
    </row>
    <row r="2877" s="4" customFormat="1" customHeight="1" spans="8:48">
      <c r="H2877" s="14"/>
      <c r="AV2877" s="54"/>
    </row>
    <row r="2878" s="4" customFormat="1" customHeight="1" spans="8:48">
      <c r="H2878" s="14"/>
      <c r="AV2878" s="54"/>
    </row>
    <row r="2879" s="4" customFormat="1" customHeight="1" spans="8:48">
      <c r="H2879" s="14"/>
      <c r="AV2879" s="54"/>
    </row>
    <row r="2880" s="4" customFormat="1" customHeight="1" spans="8:48">
      <c r="H2880" s="14"/>
      <c r="AV2880" s="54"/>
    </row>
    <row r="2881" s="4" customFormat="1" customHeight="1" spans="8:48">
      <c r="H2881" s="14"/>
      <c r="AV2881" s="54"/>
    </row>
    <row r="2882" s="4" customFormat="1" customHeight="1" spans="8:48">
      <c r="H2882" s="14"/>
      <c r="AV2882" s="54"/>
    </row>
    <row r="2883" s="4" customFormat="1" customHeight="1" spans="8:48">
      <c r="H2883" s="14"/>
      <c r="AV2883" s="54"/>
    </row>
    <row r="2884" s="4" customFormat="1" customHeight="1" spans="8:48">
      <c r="H2884" s="14"/>
      <c r="AV2884" s="54"/>
    </row>
    <row r="2885" s="4" customFormat="1" customHeight="1" spans="8:48">
      <c r="H2885" s="14"/>
      <c r="AV2885" s="54"/>
    </row>
    <row r="2886" s="4" customFormat="1" customHeight="1" spans="8:48">
      <c r="H2886" s="14"/>
      <c r="AV2886" s="54"/>
    </row>
    <row r="2887" s="4" customFormat="1" customHeight="1" spans="8:48">
      <c r="H2887" s="14"/>
      <c r="AV2887" s="54"/>
    </row>
    <row r="2888" s="4" customFormat="1" customHeight="1" spans="8:48">
      <c r="H2888" s="14"/>
      <c r="AV2888" s="54"/>
    </row>
    <row r="2889" s="4" customFormat="1" customHeight="1" spans="8:48">
      <c r="H2889" s="14"/>
      <c r="AV2889" s="54"/>
    </row>
    <row r="2890" s="4" customFormat="1" customHeight="1" spans="8:48">
      <c r="H2890" s="14"/>
      <c r="AV2890" s="54"/>
    </row>
    <row r="2891" s="4" customFormat="1" customHeight="1" spans="8:48">
      <c r="H2891" s="14"/>
      <c r="AV2891" s="54"/>
    </row>
    <row r="2892" s="4" customFormat="1" customHeight="1" spans="8:48">
      <c r="H2892" s="14"/>
      <c r="AV2892" s="54"/>
    </row>
    <row r="2893" s="4" customFormat="1" customHeight="1" spans="8:48">
      <c r="H2893" s="14"/>
      <c r="AV2893" s="54"/>
    </row>
    <row r="2894" s="4" customFormat="1" customHeight="1" spans="8:48">
      <c r="H2894" s="14"/>
      <c r="AV2894" s="54"/>
    </row>
    <row r="2895" s="4" customFormat="1" customHeight="1" spans="8:48">
      <c r="H2895" s="14"/>
      <c r="AV2895" s="54"/>
    </row>
    <row r="2896" s="4" customFormat="1" customHeight="1" spans="8:48">
      <c r="H2896" s="14"/>
      <c r="AV2896" s="54"/>
    </row>
    <row r="2897" s="4" customFormat="1" customHeight="1" spans="8:48">
      <c r="H2897" s="14"/>
      <c r="AV2897" s="54"/>
    </row>
    <row r="2898" s="4" customFormat="1" customHeight="1" spans="8:48">
      <c r="H2898" s="14"/>
      <c r="AV2898" s="54"/>
    </row>
    <row r="2899" s="4" customFormat="1" customHeight="1" spans="8:48">
      <c r="H2899" s="14"/>
      <c r="AV2899" s="54"/>
    </row>
    <row r="2900" s="4" customFormat="1" customHeight="1" spans="8:48">
      <c r="H2900" s="14"/>
      <c r="AV2900" s="54"/>
    </row>
    <row r="2901" s="4" customFormat="1" customHeight="1" spans="8:48">
      <c r="H2901" s="14"/>
      <c r="AV2901" s="54"/>
    </row>
    <row r="2902" s="4" customFormat="1" customHeight="1" spans="8:48">
      <c r="H2902" s="14"/>
      <c r="AV2902" s="54"/>
    </row>
    <row r="2903" s="4" customFormat="1" customHeight="1" spans="8:48">
      <c r="H2903" s="14"/>
      <c r="AV2903" s="54"/>
    </row>
    <row r="2904" s="4" customFormat="1" customHeight="1" spans="8:48">
      <c r="H2904" s="14"/>
      <c r="AV2904" s="54"/>
    </row>
    <row r="2905" s="4" customFormat="1" customHeight="1" spans="8:48">
      <c r="H2905" s="14"/>
      <c r="AV2905" s="54"/>
    </row>
    <row r="2906" s="4" customFormat="1" customHeight="1" spans="8:48">
      <c r="H2906" s="14"/>
      <c r="AV2906" s="54"/>
    </row>
    <row r="2907" s="4" customFormat="1" customHeight="1" spans="8:48">
      <c r="H2907" s="14"/>
      <c r="AV2907" s="54"/>
    </row>
    <row r="2908" s="4" customFormat="1" customHeight="1" spans="8:48">
      <c r="H2908" s="14"/>
      <c r="AV2908" s="54"/>
    </row>
    <row r="2909" s="4" customFormat="1" customHeight="1" spans="8:48">
      <c r="H2909" s="14"/>
      <c r="AV2909" s="54"/>
    </row>
    <row r="2910" s="4" customFormat="1" customHeight="1" spans="8:48">
      <c r="H2910" s="14"/>
      <c r="AV2910" s="54"/>
    </row>
    <row r="2911" s="4" customFormat="1" customHeight="1" spans="8:48">
      <c r="H2911" s="14"/>
      <c r="AV2911" s="54"/>
    </row>
    <row r="2912" s="4" customFormat="1" customHeight="1" spans="8:48">
      <c r="H2912" s="14"/>
      <c r="AV2912" s="54"/>
    </row>
    <row r="2913" s="4" customFormat="1" customHeight="1" spans="8:48">
      <c r="H2913" s="14"/>
      <c r="AV2913" s="54"/>
    </row>
    <row r="2914" s="4" customFormat="1" customHeight="1" spans="8:48">
      <c r="H2914" s="14"/>
      <c r="AV2914" s="54"/>
    </row>
    <row r="2915" s="4" customFormat="1" customHeight="1" spans="8:48">
      <c r="H2915" s="14"/>
      <c r="AV2915" s="54"/>
    </row>
    <row r="2916" s="4" customFormat="1" customHeight="1" spans="8:48">
      <c r="H2916" s="14"/>
      <c r="AV2916" s="54"/>
    </row>
    <row r="2917" s="4" customFormat="1" customHeight="1" spans="8:48">
      <c r="H2917" s="14"/>
      <c r="AV2917" s="54"/>
    </row>
    <row r="2918" s="4" customFormat="1" customHeight="1" spans="8:48">
      <c r="H2918" s="14"/>
      <c r="AV2918" s="54"/>
    </row>
    <row r="2919" s="4" customFormat="1" customHeight="1" spans="8:48">
      <c r="H2919" s="14"/>
      <c r="AV2919" s="54"/>
    </row>
    <row r="2920" s="4" customFormat="1" customHeight="1" spans="8:48">
      <c r="H2920" s="14"/>
      <c r="AV2920" s="54"/>
    </row>
    <row r="2921" s="4" customFormat="1" customHeight="1" spans="8:48">
      <c r="H2921" s="14"/>
      <c r="AV2921" s="54"/>
    </row>
    <row r="2922" s="4" customFormat="1" customHeight="1" spans="8:48">
      <c r="H2922" s="14"/>
      <c r="AV2922" s="54"/>
    </row>
    <row r="2923" s="4" customFormat="1" customHeight="1" spans="8:48">
      <c r="H2923" s="14"/>
      <c r="AV2923" s="54"/>
    </row>
    <row r="2924" s="4" customFormat="1" customHeight="1" spans="8:48">
      <c r="H2924" s="14"/>
      <c r="AV2924" s="54"/>
    </row>
    <row r="2925" s="4" customFormat="1" customHeight="1" spans="8:48">
      <c r="H2925" s="14"/>
      <c r="AV2925" s="54"/>
    </row>
    <row r="2926" s="4" customFormat="1" customHeight="1" spans="8:48">
      <c r="H2926" s="14"/>
      <c r="AV2926" s="54"/>
    </row>
    <row r="2927" s="4" customFormat="1" customHeight="1" spans="8:48">
      <c r="H2927" s="14"/>
      <c r="AV2927" s="54"/>
    </row>
    <row r="2928" s="4" customFormat="1" customHeight="1" spans="8:48">
      <c r="H2928" s="14"/>
      <c r="AV2928" s="54"/>
    </row>
    <row r="2929" s="4" customFormat="1" customHeight="1" spans="8:48">
      <c r="H2929" s="14"/>
      <c r="AV2929" s="54"/>
    </row>
    <row r="2930" s="4" customFormat="1" customHeight="1" spans="8:48">
      <c r="H2930" s="14"/>
      <c r="AV2930" s="54"/>
    </row>
    <row r="2931" s="4" customFormat="1" customHeight="1" spans="8:48">
      <c r="H2931" s="14"/>
      <c r="AV2931" s="54"/>
    </row>
    <row r="2932" s="4" customFormat="1" customHeight="1" spans="8:48">
      <c r="H2932" s="14"/>
      <c r="AV2932" s="54"/>
    </row>
    <row r="2933" s="4" customFormat="1" customHeight="1" spans="8:48">
      <c r="H2933" s="14"/>
      <c r="AV2933" s="54"/>
    </row>
    <row r="2934" s="4" customFormat="1" customHeight="1" spans="8:48">
      <c r="H2934" s="14"/>
      <c r="AV2934" s="54"/>
    </row>
    <row r="2935" s="4" customFormat="1" customHeight="1" spans="8:48">
      <c r="H2935" s="14"/>
      <c r="AV2935" s="54"/>
    </row>
    <row r="2936" s="4" customFormat="1" customHeight="1" spans="8:48">
      <c r="H2936" s="14"/>
      <c r="AV2936" s="54"/>
    </row>
    <row r="2937" s="4" customFormat="1" customHeight="1" spans="8:48">
      <c r="H2937" s="14"/>
      <c r="AV2937" s="54"/>
    </row>
    <row r="2938" s="4" customFormat="1" customHeight="1" spans="8:48">
      <c r="H2938" s="14"/>
      <c r="AV2938" s="54"/>
    </row>
    <row r="2939" s="4" customFormat="1" customHeight="1" spans="8:48">
      <c r="H2939" s="14"/>
      <c r="AV2939" s="54"/>
    </row>
    <row r="2940" s="4" customFormat="1" customHeight="1" spans="8:48">
      <c r="H2940" s="14"/>
      <c r="AV2940" s="54"/>
    </row>
    <row r="2941" s="4" customFormat="1" customHeight="1" spans="8:48">
      <c r="H2941" s="14"/>
      <c r="AV2941" s="54"/>
    </row>
    <row r="2942" s="4" customFormat="1" customHeight="1" spans="8:48">
      <c r="H2942" s="14"/>
      <c r="AV2942" s="54"/>
    </row>
    <row r="2943" s="4" customFormat="1" customHeight="1" spans="8:48">
      <c r="H2943" s="14"/>
      <c r="AV2943" s="54"/>
    </row>
    <row r="2944" s="4" customFormat="1" customHeight="1" spans="8:48">
      <c r="H2944" s="14"/>
      <c r="AV2944" s="54"/>
    </row>
    <row r="2945" s="4" customFormat="1" customHeight="1" spans="8:48">
      <c r="H2945" s="14"/>
      <c r="AV2945" s="54"/>
    </row>
    <row r="2946" s="4" customFormat="1" customHeight="1" spans="8:48">
      <c r="H2946" s="14"/>
      <c r="AV2946" s="54"/>
    </row>
    <row r="2947" s="4" customFormat="1" customHeight="1" spans="8:48">
      <c r="H2947" s="14"/>
      <c r="AV2947" s="54"/>
    </row>
    <row r="2948" s="4" customFormat="1" customHeight="1" spans="8:48">
      <c r="H2948" s="14"/>
      <c r="AV2948" s="54"/>
    </row>
    <row r="2949" s="4" customFormat="1" customHeight="1" spans="8:48">
      <c r="H2949" s="14"/>
      <c r="AV2949" s="54"/>
    </row>
    <row r="2950" s="4" customFormat="1" customHeight="1" spans="8:48">
      <c r="H2950" s="14"/>
      <c r="AV2950" s="54"/>
    </row>
    <row r="2951" s="4" customFormat="1" customHeight="1" spans="8:48">
      <c r="H2951" s="14"/>
      <c r="AV2951" s="54"/>
    </row>
    <row r="2952" s="4" customFormat="1" customHeight="1" spans="8:48">
      <c r="H2952" s="14"/>
      <c r="AV2952" s="54"/>
    </row>
    <row r="2953" s="4" customFormat="1" customHeight="1" spans="8:48">
      <c r="H2953" s="14"/>
      <c r="AV2953" s="54"/>
    </row>
    <row r="2954" s="4" customFormat="1" customHeight="1" spans="8:48">
      <c r="H2954" s="14"/>
      <c r="AV2954" s="54"/>
    </row>
    <row r="2955" s="4" customFormat="1" customHeight="1" spans="8:48">
      <c r="H2955" s="14"/>
      <c r="AV2955" s="54"/>
    </row>
    <row r="2956" s="4" customFormat="1" customHeight="1" spans="8:48">
      <c r="H2956" s="14"/>
      <c r="AV2956" s="54"/>
    </row>
    <row r="2957" s="4" customFormat="1" customHeight="1" spans="8:48">
      <c r="H2957" s="14"/>
      <c r="AV2957" s="54"/>
    </row>
    <row r="2958" s="4" customFormat="1" customHeight="1" spans="8:48">
      <c r="H2958" s="14"/>
      <c r="AV2958" s="54"/>
    </row>
    <row r="2959" s="4" customFormat="1" customHeight="1" spans="8:48">
      <c r="H2959" s="14"/>
      <c r="AV2959" s="54"/>
    </row>
    <row r="2960" s="4" customFormat="1" customHeight="1" spans="8:48">
      <c r="H2960" s="14"/>
      <c r="AV2960" s="54"/>
    </row>
    <row r="2961" s="4" customFormat="1" customHeight="1" spans="8:48">
      <c r="H2961" s="14"/>
      <c r="AV2961" s="54"/>
    </row>
    <row r="2962" s="4" customFormat="1" customHeight="1" spans="8:48">
      <c r="H2962" s="14"/>
      <c r="AV2962" s="54"/>
    </row>
    <row r="2963" s="4" customFormat="1" customHeight="1" spans="8:48">
      <c r="H2963" s="14"/>
      <c r="AV2963" s="54"/>
    </row>
    <row r="2964" s="4" customFormat="1" customHeight="1" spans="8:48">
      <c r="H2964" s="14"/>
      <c r="AV2964" s="54"/>
    </row>
    <row r="2965" s="4" customFormat="1" customHeight="1" spans="8:48">
      <c r="H2965" s="14"/>
      <c r="AV2965" s="54"/>
    </row>
    <row r="2966" s="4" customFormat="1" customHeight="1" spans="8:48">
      <c r="H2966" s="14"/>
      <c r="AV2966" s="54"/>
    </row>
    <row r="2967" s="4" customFormat="1" customHeight="1" spans="8:48">
      <c r="H2967" s="14"/>
      <c r="AV2967" s="54"/>
    </row>
    <row r="2968" s="4" customFormat="1" customHeight="1" spans="8:48">
      <c r="H2968" s="14"/>
      <c r="AV2968" s="54"/>
    </row>
    <row r="2969" s="4" customFormat="1" customHeight="1" spans="8:48">
      <c r="H2969" s="14"/>
      <c r="AV2969" s="54"/>
    </row>
    <row r="2970" s="4" customFormat="1" customHeight="1" spans="8:48">
      <c r="H2970" s="14"/>
      <c r="AV2970" s="54"/>
    </row>
    <row r="2971" s="4" customFormat="1" customHeight="1" spans="8:48">
      <c r="H2971" s="14"/>
      <c r="AV2971" s="54"/>
    </row>
    <row r="2972" s="4" customFormat="1" customHeight="1" spans="8:48">
      <c r="H2972" s="14"/>
      <c r="AV2972" s="54"/>
    </row>
    <row r="2973" s="4" customFormat="1" customHeight="1" spans="8:48">
      <c r="H2973" s="14"/>
      <c r="AV2973" s="54"/>
    </row>
    <row r="2974" s="4" customFormat="1" customHeight="1" spans="8:48">
      <c r="H2974" s="14"/>
      <c r="AV2974" s="54"/>
    </row>
    <row r="2975" s="4" customFormat="1" customHeight="1" spans="8:48">
      <c r="H2975" s="14"/>
      <c r="AV2975" s="54"/>
    </row>
    <row r="2976" s="4" customFormat="1" customHeight="1" spans="8:48">
      <c r="H2976" s="14"/>
      <c r="AV2976" s="54"/>
    </row>
    <row r="2977" s="4" customFormat="1" customHeight="1" spans="8:48">
      <c r="H2977" s="14"/>
      <c r="AV2977" s="54"/>
    </row>
    <row r="2978" s="4" customFormat="1" customHeight="1" spans="8:48">
      <c r="H2978" s="14"/>
      <c r="AV2978" s="54"/>
    </row>
    <row r="2979" s="4" customFormat="1" customHeight="1" spans="8:48">
      <c r="H2979" s="14"/>
      <c r="AV2979" s="54"/>
    </row>
    <row r="2980" s="4" customFormat="1" customHeight="1" spans="8:48">
      <c r="H2980" s="14"/>
      <c r="AV2980" s="54"/>
    </row>
    <row r="2981" s="4" customFormat="1" customHeight="1" spans="8:48">
      <c r="H2981" s="14"/>
      <c r="AV2981" s="54"/>
    </row>
    <row r="2982" s="4" customFormat="1" customHeight="1" spans="8:48">
      <c r="H2982" s="14"/>
      <c r="AV2982" s="54"/>
    </row>
    <row r="2983" s="4" customFormat="1" customHeight="1" spans="8:48">
      <c r="H2983" s="14"/>
      <c r="AV2983" s="54"/>
    </row>
    <row r="2984" s="4" customFormat="1" customHeight="1" spans="8:48">
      <c r="H2984" s="14"/>
      <c r="AV2984" s="54"/>
    </row>
    <row r="2985" s="4" customFormat="1" customHeight="1" spans="8:48">
      <c r="H2985" s="14"/>
      <c r="AV2985" s="54"/>
    </row>
    <row r="2986" s="4" customFormat="1" customHeight="1" spans="8:48">
      <c r="H2986" s="14"/>
      <c r="AV2986" s="54"/>
    </row>
    <row r="2987" s="4" customFormat="1" customHeight="1" spans="8:48">
      <c r="H2987" s="14"/>
      <c r="AV2987" s="54"/>
    </row>
    <row r="2988" s="4" customFormat="1" customHeight="1" spans="8:48">
      <c r="H2988" s="14"/>
      <c r="AV2988" s="54"/>
    </row>
    <row r="2989" s="4" customFormat="1" customHeight="1" spans="8:48">
      <c r="H2989" s="14"/>
      <c r="AV2989" s="54"/>
    </row>
    <row r="2990" s="4" customFormat="1" customHeight="1" spans="8:48">
      <c r="H2990" s="14"/>
      <c r="AV2990" s="54"/>
    </row>
    <row r="2991" s="4" customFormat="1" customHeight="1" spans="8:48">
      <c r="H2991" s="14"/>
      <c r="AV2991" s="54"/>
    </row>
    <row r="2992" s="4" customFormat="1" customHeight="1" spans="8:48">
      <c r="H2992" s="14"/>
      <c r="AV2992" s="54"/>
    </row>
    <row r="2993" s="4" customFormat="1" customHeight="1" spans="8:48">
      <c r="H2993" s="14"/>
      <c r="AV2993" s="54"/>
    </row>
    <row r="2994" s="4" customFormat="1" customHeight="1" spans="8:48">
      <c r="H2994" s="14"/>
      <c r="AV2994" s="54"/>
    </row>
    <row r="2995" s="4" customFormat="1" customHeight="1" spans="8:48">
      <c r="H2995" s="14"/>
      <c r="AV2995" s="54"/>
    </row>
    <row r="2996" s="4" customFormat="1" customHeight="1" spans="8:48">
      <c r="H2996" s="14"/>
      <c r="AV2996" s="54"/>
    </row>
    <row r="2997" s="4" customFormat="1" customHeight="1" spans="8:48">
      <c r="H2997" s="14"/>
      <c r="AV2997" s="54"/>
    </row>
    <row r="2998" s="4" customFormat="1" customHeight="1" spans="8:48">
      <c r="H2998" s="14"/>
      <c r="AV2998" s="54"/>
    </row>
    <row r="2999" s="4" customFormat="1" customHeight="1" spans="8:48">
      <c r="H2999" s="14"/>
      <c r="AV2999" s="54"/>
    </row>
    <row r="3000" s="4" customFormat="1" customHeight="1" spans="8:48">
      <c r="H3000" s="14"/>
      <c r="AV3000" s="54"/>
    </row>
    <row r="3001" s="4" customFormat="1" customHeight="1" spans="8:48">
      <c r="H3001" s="14"/>
      <c r="AV3001" s="54"/>
    </row>
    <row r="3002" s="4" customFormat="1" customHeight="1" spans="8:48">
      <c r="H3002" s="14"/>
      <c r="AV3002" s="54"/>
    </row>
    <row r="3003" s="4" customFormat="1" customHeight="1" spans="8:48">
      <c r="H3003" s="14"/>
      <c r="AV3003" s="54"/>
    </row>
    <row r="3004" s="4" customFormat="1" customHeight="1" spans="8:48">
      <c r="H3004" s="14"/>
      <c r="AV3004" s="54"/>
    </row>
    <row r="3005" s="4" customFormat="1" customHeight="1" spans="8:48">
      <c r="H3005" s="14"/>
      <c r="AV3005" s="54"/>
    </row>
    <row r="3006" s="4" customFormat="1" customHeight="1" spans="8:48">
      <c r="H3006" s="14"/>
      <c r="AV3006" s="54"/>
    </row>
    <row r="3007" s="4" customFormat="1" customHeight="1" spans="8:48">
      <c r="H3007" s="14"/>
      <c r="AV3007" s="54"/>
    </row>
    <row r="3008" s="4" customFormat="1" customHeight="1" spans="8:48">
      <c r="H3008" s="14"/>
      <c r="AV3008" s="54"/>
    </row>
    <row r="3009" s="4" customFormat="1" customHeight="1" spans="8:48">
      <c r="H3009" s="14"/>
      <c r="AV3009" s="54"/>
    </row>
    <row r="3010" s="4" customFormat="1" customHeight="1" spans="8:48">
      <c r="H3010" s="14"/>
      <c r="AV3010" s="54"/>
    </row>
    <row r="3011" s="4" customFormat="1" customHeight="1" spans="8:48">
      <c r="H3011" s="14"/>
      <c r="AV3011" s="54"/>
    </row>
    <row r="3012" s="4" customFormat="1" customHeight="1" spans="8:48">
      <c r="H3012" s="14"/>
      <c r="AV3012" s="54"/>
    </row>
    <row r="3013" s="4" customFormat="1" customHeight="1" spans="8:48">
      <c r="H3013" s="14"/>
      <c r="AV3013" s="54"/>
    </row>
    <row r="3014" s="4" customFormat="1" customHeight="1" spans="8:48">
      <c r="H3014" s="14"/>
      <c r="AV3014" s="54"/>
    </row>
    <row r="3015" s="4" customFormat="1" customHeight="1" spans="8:48">
      <c r="H3015" s="14"/>
      <c r="AV3015" s="54"/>
    </row>
    <row r="3016" s="4" customFormat="1" customHeight="1" spans="8:48">
      <c r="H3016" s="14"/>
      <c r="AV3016" s="54"/>
    </row>
    <row r="3017" s="4" customFormat="1" customHeight="1" spans="8:48">
      <c r="H3017" s="14"/>
      <c r="AV3017" s="54"/>
    </row>
    <row r="3018" s="4" customFormat="1" customHeight="1" spans="8:48">
      <c r="H3018" s="14"/>
      <c r="AV3018" s="54"/>
    </row>
    <row r="3019" s="4" customFormat="1" customHeight="1" spans="8:48">
      <c r="H3019" s="14"/>
      <c r="AV3019" s="54"/>
    </row>
    <row r="3020" s="4" customFormat="1" customHeight="1" spans="8:48">
      <c r="H3020" s="14"/>
      <c r="AV3020" s="54"/>
    </row>
    <row r="3021" s="4" customFormat="1" customHeight="1" spans="8:48">
      <c r="H3021" s="14"/>
      <c r="AV3021" s="54"/>
    </row>
    <row r="3022" s="4" customFormat="1" customHeight="1" spans="8:48">
      <c r="H3022" s="14"/>
      <c r="AV3022" s="54"/>
    </row>
    <row r="3023" s="4" customFormat="1" customHeight="1" spans="8:48">
      <c r="H3023" s="14"/>
      <c r="AV3023" s="54"/>
    </row>
    <row r="3024" s="4" customFormat="1" customHeight="1" spans="8:48">
      <c r="H3024" s="14"/>
      <c r="AV3024" s="54"/>
    </row>
    <row r="3025" s="4" customFormat="1" customHeight="1" spans="8:48">
      <c r="H3025" s="14"/>
      <c r="AV3025" s="54"/>
    </row>
    <row r="3026" s="4" customFormat="1" customHeight="1" spans="8:48">
      <c r="H3026" s="14"/>
      <c r="AV3026" s="54"/>
    </row>
    <row r="3027" s="4" customFormat="1" customHeight="1" spans="8:48">
      <c r="H3027" s="14"/>
      <c r="AV3027" s="54"/>
    </row>
    <row r="3028" s="4" customFormat="1" customHeight="1" spans="8:48">
      <c r="H3028" s="14"/>
      <c r="AV3028" s="54"/>
    </row>
    <row r="3029" s="4" customFormat="1" customHeight="1" spans="8:48">
      <c r="H3029" s="14"/>
      <c r="AV3029" s="54"/>
    </row>
    <row r="3030" s="4" customFormat="1" customHeight="1" spans="8:48">
      <c r="H3030" s="14"/>
      <c r="AV3030" s="54"/>
    </row>
    <row r="3031" s="4" customFormat="1" customHeight="1" spans="8:48">
      <c r="H3031" s="14"/>
      <c r="AV3031" s="54"/>
    </row>
    <row r="3032" s="4" customFormat="1" customHeight="1" spans="8:48">
      <c r="H3032" s="14"/>
      <c r="AV3032" s="54"/>
    </row>
    <row r="3033" s="4" customFormat="1" customHeight="1" spans="8:48">
      <c r="H3033" s="14"/>
      <c r="AV3033" s="54"/>
    </row>
    <row r="3034" s="4" customFormat="1" customHeight="1" spans="8:48">
      <c r="H3034" s="14"/>
      <c r="AV3034" s="54"/>
    </row>
    <row r="3035" s="4" customFormat="1" customHeight="1" spans="8:48">
      <c r="H3035" s="14"/>
      <c r="AV3035" s="54"/>
    </row>
    <row r="3036" s="4" customFormat="1" customHeight="1" spans="8:48">
      <c r="H3036" s="14"/>
      <c r="AV3036" s="54"/>
    </row>
    <row r="3037" s="4" customFormat="1" customHeight="1" spans="8:48">
      <c r="H3037" s="14"/>
      <c r="AV3037" s="54"/>
    </row>
    <row r="3038" s="4" customFormat="1" customHeight="1" spans="8:48">
      <c r="H3038" s="14"/>
      <c r="AV3038" s="54"/>
    </row>
    <row r="3039" s="4" customFormat="1" customHeight="1" spans="8:48">
      <c r="H3039" s="14"/>
      <c r="AV3039" s="54"/>
    </row>
    <row r="3040" s="4" customFormat="1" customHeight="1" spans="8:48">
      <c r="H3040" s="14"/>
      <c r="AV3040" s="54"/>
    </row>
    <row r="3041" s="4" customFormat="1" customHeight="1" spans="8:48">
      <c r="H3041" s="14"/>
      <c r="AV3041" s="54"/>
    </row>
    <row r="3042" s="4" customFormat="1" customHeight="1" spans="8:48">
      <c r="H3042" s="14"/>
      <c r="AV3042" s="54"/>
    </row>
    <row r="3043" s="4" customFormat="1" customHeight="1" spans="8:48">
      <c r="H3043" s="14"/>
      <c r="AV3043" s="54"/>
    </row>
    <row r="3044" s="4" customFormat="1" customHeight="1" spans="8:48">
      <c r="H3044" s="14"/>
      <c r="AV3044" s="54"/>
    </row>
    <row r="3045" s="4" customFormat="1" customHeight="1" spans="8:48">
      <c r="H3045" s="14"/>
      <c r="AV3045" s="54"/>
    </row>
    <row r="3046" s="4" customFormat="1" customHeight="1" spans="8:48">
      <c r="H3046" s="14"/>
      <c r="AV3046" s="54"/>
    </row>
    <row r="3047" s="4" customFormat="1" customHeight="1" spans="8:48">
      <c r="H3047" s="14"/>
      <c r="AV3047" s="54"/>
    </row>
    <row r="3048" s="4" customFormat="1" customHeight="1" spans="8:48">
      <c r="H3048" s="14"/>
      <c r="AV3048" s="54"/>
    </row>
    <row r="3049" s="4" customFormat="1" customHeight="1" spans="8:48">
      <c r="H3049" s="14"/>
      <c r="AV3049" s="54"/>
    </row>
    <row r="3050" s="4" customFormat="1" customHeight="1" spans="8:48">
      <c r="H3050" s="14"/>
      <c r="AV3050" s="54"/>
    </row>
    <row r="3051" s="4" customFormat="1" customHeight="1" spans="8:48">
      <c r="H3051" s="14"/>
      <c r="AV3051" s="54"/>
    </row>
    <row r="3052" s="4" customFormat="1" customHeight="1" spans="8:48">
      <c r="H3052" s="14"/>
      <c r="AV3052" s="54"/>
    </row>
    <row r="3053" s="4" customFormat="1" customHeight="1" spans="8:48">
      <c r="H3053" s="14"/>
      <c r="AV3053" s="54"/>
    </row>
    <row r="3054" s="4" customFormat="1" customHeight="1" spans="8:48">
      <c r="H3054" s="14"/>
      <c r="AV3054" s="54"/>
    </row>
    <row r="3055" s="4" customFormat="1" customHeight="1" spans="8:48">
      <c r="H3055" s="14"/>
      <c r="AV3055" s="54"/>
    </row>
    <row r="3056" s="4" customFormat="1" customHeight="1" spans="8:48">
      <c r="H3056" s="14"/>
      <c r="AV3056" s="54"/>
    </row>
    <row r="3057" s="4" customFormat="1" customHeight="1" spans="8:48">
      <c r="H3057" s="14"/>
      <c r="AV3057" s="54"/>
    </row>
    <row r="3058" s="4" customFormat="1" customHeight="1" spans="8:48">
      <c r="H3058" s="14"/>
      <c r="AV3058" s="54"/>
    </row>
    <row r="3059" s="4" customFormat="1" customHeight="1" spans="8:48">
      <c r="H3059" s="14"/>
      <c r="AV3059" s="54"/>
    </row>
    <row r="3060" s="4" customFormat="1" customHeight="1" spans="8:48">
      <c r="H3060" s="14"/>
      <c r="AV3060" s="54"/>
    </row>
    <row r="3061" s="4" customFormat="1" customHeight="1" spans="8:48">
      <c r="H3061" s="14"/>
      <c r="AV3061" s="54"/>
    </row>
    <row r="3062" s="4" customFormat="1" customHeight="1" spans="8:48">
      <c r="H3062" s="14"/>
      <c r="AV3062" s="54"/>
    </row>
    <row r="3063" s="4" customFormat="1" customHeight="1" spans="8:48">
      <c r="H3063" s="14"/>
      <c r="AV3063" s="54"/>
    </row>
    <row r="3064" s="4" customFormat="1" customHeight="1" spans="8:48">
      <c r="H3064" s="14"/>
      <c r="AV3064" s="54"/>
    </row>
    <row r="3065" s="4" customFormat="1" customHeight="1" spans="8:48">
      <c r="H3065" s="14"/>
      <c r="AV3065" s="54"/>
    </row>
    <row r="3066" s="4" customFormat="1" customHeight="1" spans="8:48">
      <c r="H3066" s="14"/>
      <c r="AV3066" s="54"/>
    </row>
    <row r="3067" s="4" customFormat="1" customHeight="1" spans="8:48">
      <c r="H3067" s="14"/>
      <c r="AV3067" s="54"/>
    </row>
    <row r="3068" s="4" customFormat="1" customHeight="1" spans="8:48">
      <c r="H3068" s="14"/>
      <c r="AV3068" s="54"/>
    </row>
    <row r="3069" s="4" customFormat="1" customHeight="1" spans="8:48">
      <c r="H3069" s="14"/>
      <c r="AV3069" s="54"/>
    </row>
    <row r="3070" s="4" customFormat="1" customHeight="1" spans="8:48">
      <c r="H3070" s="14"/>
      <c r="AV3070" s="54"/>
    </row>
    <row r="3071" s="4" customFormat="1" customHeight="1" spans="8:48">
      <c r="H3071" s="14"/>
      <c r="AV3071" s="54"/>
    </row>
    <row r="3072" s="4" customFormat="1" customHeight="1" spans="8:48">
      <c r="H3072" s="14"/>
      <c r="AV3072" s="54"/>
    </row>
    <row r="3073" s="4" customFormat="1" customHeight="1" spans="8:48">
      <c r="H3073" s="14"/>
      <c r="AV3073" s="54"/>
    </row>
    <row r="3074" s="4" customFormat="1" customHeight="1" spans="8:48">
      <c r="H3074" s="14"/>
      <c r="AV3074" s="54"/>
    </row>
    <row r="3075" s="4" customFormat="1" customHeight="1" spans="8:48">
      <c r="H3075" s="14"/>
      <c r="AV3075" s="54"/>
    </row>
    <row r="3076" s="4" customFormat="1" customHeight="1" spans="8:48">
      <c r="H3076" s="14"/>
      <c r="AV3076" s="54"/>
    </row>
    <row r="3077" s="4" customFormat="1" customHeight="1" spans="8:48">
      <c r="H3077" s="14"/>
      <c r="AV3077" s="54"/>
    </row>
    <row r="3078" s="4" customFormat="1" customHeight="1" spans="8:48">
      <c r="H3078" s="14"/>
      <c r="AV3078" s="54"/>
    </row>
    <row r="3079" s="4" customFormat="1" customHeight="1" spans="8:48">
      <c r="H3079" s="14"/>
      <c r="AV3079" s="54"/>
    </row>
    <row r="3080" s="4" customFormat="1" customHeight="1" spans="8:48">
      <c r="H3080" s="14"/>
      <c r="AV3080" s="54"/>
    </row>
    <row r="3081" s="4" customFormat="1" customHeight="1" spans="8:48">
      <c r="H3081" s="14"/>
      <c r="AV3081" s="54"/>
    </row>
    <row r="3082" s="4" customFormat="1" customHeight="1" spans="8:48">
      <c r="H3082" s="14"/>
      <c r="AV3082" s="54"/>
    </row>
    <row r="3083" s="4" customFormat="1" customHeight="1" spans="8:48">
      <c r="H3083" s="14"/>
      <c r="AV3083" s="54"/>
    </row>
    <row r="3084" s="4" customFormat="1" customHeight="1" spans="8:48">
      <c r="H3084" s="14"/>
      <c r="AV3084" s="54"/>
    </row>
    <row r="3085" s="4" customFormat="1" customHeight="1" spans="8:48">
      <c r="H3085" s="14"/>
      <c r="AV3085" s="54"/>
    </row>
    <row r="3086" s="4" customFormat="1" customHeight="1" spans="8:48">
      <c r="H3086" s="14"/>
      <c r="AV3086" s="54"/>
    </row>
    <row r="3087" s="4" customFormat="1" customHeight="1" spans="8:48">
      <c r="H3087" s="14"/>
      <c r="AV3087" s="54"/>
    </row>
    <row r="3088" s="4" customFormat="1" customHeight="1" spans="8:48">
      <c r="H3088" s="14"/>
      <c r="AV3088" s="54"/>
    </row>
    <row r="3089" s="4" customFormat="1" customHeight="1" spans="8:48">
      <c r="H3089" s="14"/>
      <c r="AV3089" s="54"/>
    </row>
    <row r="3090" s="4" customFormat="1" customHeight="1" spans="8:48">
      <c r="H3090" s="14"/>
      <c r="AV3090" s="54"/>
    </row>
    <row r="3091" s="4" customFormat="1" customHeight="1" spans="8:48">
      <c r="H3091" s="14"/>
      <c r="AV3091" s="54"/>
    </row>
    <row r="3092" s="4" customFormat="1" customHeight="1" spans="8:48">
      <c r="H3092" s="14"/>
      <c r="AV3092" s="54"/>
    </row>
    <row r="3093" s="4" customFormat="1" customHeight="1" spans="8:48">
      <c r="H3093" s="14"/>
      <c r="AV3093" s="54"/>
    </row>
    <row r="3094" s="4" customFormat="1" customHeight="1" spans="8:48">
      <c r="H3094" s="14"/>
      <c r="AV3094" s="54"/>
    </row>
    <row r="3095" s="4" customFormat="1" customHeight="1" spans="8:48">
      <c r="H3095" s="14"/>
      <c r="AV3095" s="54"/>
    </row>
    <row r="3096" s="4" customFormat="1" customHeight="1" spans="8:48">
      <c r="H3096" s="14"/>
      <c r="AV3096" s="54"/>
    </row>
    <row r="3097" s="4" customFormat="1" customHeight="1" spans="8:48">
      <c r="H3097" s="14"/>
      <c r="AV3097" s="54"/>
    </row>
    <row r="3098" s="4" customFormat="1" customHeight="1" spans="8:48">
      <c r="H3098" s="14"/>
      <c r="AV3098" s="54"/>
    </row>
    <row r="3099" s="4" customFormat="1" customHeight="1" spans="8:48">
      <c r="H3099" s="14"/>
      <c r="AV3099" s="54"/>
    </row>
    <row r="3100" s="4" customFormat="1" customHeight="1" spans="8:48">
      <c r="H3100" s="14"/>
      <c r="AV3100" s="54"/>
    </row>
    <row r="3101" s="4" customFormat="1" customHeight="1" spans="8:48">
      <c r="H3101" s="14"/>
      <c r="AV3101" s="54"/>
    </row>
    <row r="3102" s="4" customFormat="1" customHeight="1" spans="8:48">
      <c r="H3102" s="14"/>
      <c r="AV3102" s="54"/>
    </row>
    <row r="3103" s="4" customFormat="1" customHeight="1" spans="8:48">
      <c r="H3103" s="14"/>
      <c r="AV3103" s="54"/>
    </row>
    <row r="3104" s="4" customFormat="1" customHeight="1" spans="8:48">
      <c r="H3104" s="14"/>
      <c r="AV3104" s="54"/>
    </row>
    <row r="3105" s="4" customFormat="1" customHeight="1" spans="8:48">
      <c r="H3105" s="14"/>
      <c r="AV3105" s="54"/>
    </row>
    <row r="3106" s="4" customFormat="1" customHeight="1" spans="8:48">
      <c r="H3106" s="14"/>
      <c r="AV3106" s="54"/>
    </row>
    <row r="3107" s="4" customFormat="1" customHeight="1" spans="8:48">
      <c r="H3107" s="14"/>
      <c r="AV3107" s="54"/>
    </row>
    <row r="3108" s="4" customFormat="1" customHeight="1" spans="8:48">
      <c r="H3108" s="14"/>
      <c r="AV3108" s="54"/>
    </row>
    <row r="3109" s="4" customFormat="1" customHeight="1" spans="8:48">
      <c r="H3109" s="14"/>
      <c r="AV3109" s="54"/>
    </row>
    <row r="3110" s="4" customFormat="1" customHeight="1" spans="8:48">
      <c r="H3110" s="14"/>
      <c r="AV3110" s="54"/>
    </row>
    <row r="3111" s="4" customFormat="1" customHeight="1" spans="8:48">
      <c r="H3111" s="14"/>
      <c r="AV3111" s="54"/>
    </row>
    <row r="3112" s="4" customFormat="1" customHeight="1" spans="8:48">
      <c r="H3112" s="14"/>
      <c r="AV3112" s="54"/>
    </row>
    <row r="3113" s="4" customFormat="1" customHeight="1" spans="8:48">
      <c r="H3113" s="14"/>
      <c r="AV3113" s="54"/>
    </row>
    <row r="3114" s="4" customFormat="1" customHeight="1" spans="8:48">
      <c r="H3114" s="14"/>
      <c r="AV3114" s="54"/>
    </row>
    <row r="3115" s="4" customFormat="1" customHeight="1" spans="8:48">
      <c r="H3115" s="14"/>
      <c r="AV3115" s="54"/>
    </row>
    <row r="3116" s="4" customFormat="1" customHeight="1" spans="8:48">
      <c r="H3116" s="14"/>
      <c r="AV3116" s="54"/>
    </row>
    <row r="3117" s="4" customFormat="1" customHeight="1" spans="8:48">
      <c r="H3117" s="14"/>
      <c r="AV3117" s="54"/>
    </row>
    <row r="3118" s="4" customFormat="1" customHeight="1" spans="8:48">
      <c r="H3118" s="14"/>
      <c r="AV3118" s="54"/>
    </row>
    <row r="3119" s="4" customFormat="1" customHeight="1" spans="8:48">
      <c r="H3119" s="14"/>
      <c r="AV3119" s="54"/>
    </row>
    <row r="3120" s="4" customFormat="1" customHeight="1" spans="8:48">
      <c r="H3120" s="14"/>
      <c r="AV3120" s="54"/>
    </row>
    <row r="3121" s="4" customFormat="1" customHeight="1" spans="8:48">
      <c r="H3121" s="14"/>
      <c r="AV3121" s="54"/>
    </row>
    <row r="3122" s="4" customFormat="1" customHeight="1" spans="8:48">
      <c r="H3122" s="14"/>
      <c r="AV3122" s="54"/>
    </row>
    <row r="3123" s="4" customFormat="1" customHeight="1" spans="8:48">
      <c r="H3123" s="14"/>
      <c r="AV3123" s="54"/>
    </row>
    <row r="3124" s="4" customFormat="1" customHeight="1" spans="8:48">
      <c r="H3124" s="14"/>
      <c r="AV3124" s="54"/>
    </row>
    <row r="3125" s="4" customFormat="1" customHeight="1" spans="8:48">
      <c r="H3125" s="14"/>
      <c r="AV3125" s="54"/>
    </row>
    <row r="3126" s="4" customFormat="1" customHeight="1" spans="8:48">
      <c r="H3126" s="14"/>
      <c r="AV3126" s="54"/>
    </row>
    <row r="3127" s="4" customFormat="1" customHeight="1" spans="8:48">
      <c r="H3127" s="14"/>
      <c r="AV3127" s="54"/>
    </row>
    <row r="3128" s="4" customFormat="1" customHeight="1" spans="8:48">
      <c r="H3128" s="14"/>
      <c r="AV3128" s="54"/>
    </row>
    <row r="3129" s="4" customFormat="1" customHeight="1" spans="8:48">
      <c r="H3129" s="14"/>
      <c r="AV3129" s="54"/>
    </row>
    <row r="3130" s="4" customFormat="1" customHeight="1" spans="8:48">
      <c r="H3130" s="14"/>
      <c r="AV3130" s="54"/>
    </row>
    <row r="3131" s="4" customFormat="1" customHeight="1" spans="8:48">
      <c r="H3131" s="14"/>
      <c r="AV3131" s="54"/>
    </row>
    <row r="3132" s="4" customFormat="1" customHeight="1" spans="8:48">
      <c r="H3132" s="14"/>
      <c r="AV3132" s="54"/>
    </row>
    <row r="3133" s="4" customFormat="1" customHeight="1" spans="8:48">
      <c r="H3133" s="14"/>
      <c r="AV3133" s="54"/>
    </row>
    <row r="3134" s="4" customFormat="1" customHeight="1" spans="8:48">
      <c r="H3134" s="14"/>
      <c r="AV3134" s="54"/>
    </row>
    <row r="3135" s="4" customFormat="1" customHeight="1" spans="8:48">
      <c r="H3135" s="14"/>
      <c r="AV3135" s="54"/>
    </row>
    <row r="3136" s="4" customFormat="1" customHeight="1" spans="8:48">
      <c r="H3136" s="14"/>
      <c r="AV3136" s="54"/>
    </row>
    <row r="3137" s="4" customFormat="1" customHeight="1" spans="8:48">
      <c r="H3137" s="14"/>
      <c r="AV3137" s="54"/>
    </row>
    <row r="3138" s="4" customFormat="1" customHeight="1" spans="8:48">
      <c r="H3138" s="14"/>
      <c r="AV3138" s="54"/>
    </row>
    <row r="3139" s="4" customFormat="1" customHeight="1" spans="8:48">
      <c r="H3139" s="14"/>
      <c r="AV3139" s="54"/>
    </row>
    <row r="3140" s="4" customFormat="1" customHeight="1" spans="8:48">
      <c r="H3140" s="14"/>
      <c r="AV3140" s="54"/>
    </row>
    <row r="3141" s="4" customFormat="1" customHeight="1" spans="8:48">
      <c r="H3141" s="14"/>
      <c r="AV3141" s="54"/>
    </row>
    <row r="3142" s="4" customFormat="1" customHeight="1" spans="8:48">
      <c r="H3142" s="14"/>
      <c r="AV3142" s="54"/>
    </row>
    <row r="3143" s="4" customFormat="1" customHeight="1" spans="8:48">
      <c r="H3143" s="14"/>
      <c r="AV3143" s="54"/>
    </row>
    <row r="3144" s="4" customFormat="1" customHeight="1" spans="8:48">
      <c r="H3144" s="14"/>
      <c r="AV3144" s="54"/>
    </row>
    <row r="3145" s="4" customFormat="1" customHeight="1" spans="8:48">
      <c r="H3145" s="14"/>
      <c r="AV3145" s="54"/>
    </row>
    <row r="3146" s="4" customFormat="1" customHeight="1" spans="8:48">
      <c r="H3146" s="14"/>
      <c r="AV3146" s="54"/>
    </row>
    <row r="3147" s="4" customFormat="1" customHeight="1" spans="8:48">
      <c r="H3147" s="14"/>
      <c r="AV3147" s="54"/>
    </row>
    <row r="3148" s="4" customFormat="1" customHeight="1" spans="8:48">
      <c r="H3148" s="14"/>
      <c r="AV3148" s="54"/>
    </row>
    <row r="3149" s="4" customFormat="1" customHeight="1" spans="8:48">
      <c r="H3149" s="14"/>
      <c r="AV3149" s="54"/>
    </row>
    <row r="3150" s="4" customFormat="1" customHeight="1" spans="8:48">
      <c r="H3150" s="14"/>
      <c r="AV3150" s="54"/>
    </row>
    <row r="3151" s="4" customFormat="1" customHeight="1" spans="8:48">
      <c r="H3151" s="14"/>
      <c r="AV3151" s="54"/>
    </row>
    <row r="3152" s="4" customFormat="1" customHeight="1" spans="8:48">
      <c r="H3152" s="14"/>
      <c r="AV3152" s="54"/>
    </row>
    <row r="3153" s="4" customFormat="1" customHeight="1" spans="8:48">
      <c r="H3153" s="14"/>
      <c r="AV3153" s="54"/>
    </row>
    <row r="3154" s="4" customFormat="1" customHeight="1" spans="8:48">
      <c r="H3154" s="14"/>
      <c r="AV3154" s="54"/>
    </row>
    <row r="3155" s="4" customFormat="1" customHeight="1" spans="8:48">
      <c r="H3155" s="14"/>
      <c r="AV3155" s="54"/>
    </row>
    <row r="3156" s="4" customFormat="1" customHeight="1" spans="8:48">
      <c r="H3156" s="14"/>
      <c r="AV3156" s="54"/>
    </row>
    <row r="3157" s="4" customFormat="1" customHeight="1" spans="8:48">
      <c r="H3157" s="14"/>
      <c r="AV3157" s="54"/>
    </row>
    <row r="3158" s="4" customFormat="1" customHeight="1" spans="8:48">
      <c r="H3158" s="14"/>
      <c r="AV3158" s="54"/>
    </row>
    <row r="3159" s="4" customFormat="1" customHeight="1" spans="8:48">
      <c r="H3159" s="14"/>
      <c r="AV3159" s="54"/>
    </row>
    <row r="3160" s="4" customFormat="1" customHeight="1" spans="8:48">
      <c r="H3160" s="14"/>
      <c r="AV3160" s="54"/>
    </row>
    <row r="3161" s="4" customFormat="1" customHeight="1" spans="8:48">
      <c r="H3161" s="14"/>
      <c r="AV3161" s="54"/>
    </row>
    <row r="3162" s="4" customFormat="1" customHeight="1" spans="8:48">
      <c r="H3162" s="14"/>
      <c r="AV3162" s="54"/>
    </row>
    <row r="3163" s="4" customFormat="1" customHeight="1" spans="8:48">
      <c r="H3163" s="14"/>
      <c r="AV3163" s="54"/>
    </row>
    <row r="3164" s="4" customFormat="1" customHeight="1" spans="8:48">
      <c r="H3164" s="14"/>
      <c r="AV3164" s="54"/>
    </row>
    <row r="3165" s="4" customFormat="1" customHeight="1" spans="8:48">
      <c r="H3165" s="14"/>
      <c r="AV3165" s="54"/>
    </row>
    <row r="3166" s="4" customFormat="1" customHeight="1" spans="8:48">
      <c r="H3166" s="14"/>
      <c r="AV3166" s="54"/>
    </row>
    <row r="3167" s="4" customFormat="1" customHeight="1" spans="8:48">
      <c r="H3167" s="14"/>
      <c r="AV3167" s="54"/>
    </row>
    <row r="3168" s="4" customFormat="1" customHeight="1" spans="8:48">
      <c r="H3168" s="14"/>
      <c r="AV3168" s="54"/>
    </row>
    <row r="3169" s="4" customFormat="1" customHeight="1" spans="8:48">
      <c r="H3169" s="14"/>
      <c r="AV3169" s="54"/>
    </row>
    <row r="3170" s="4" customFormat="1" customHeight="1" spans="8:48">
      <c r="H3170" s="14"/>
      <c r="AV3170" s="54"/>
    </row>
    <row r="3171" s="4" customFormat="1" customHeight="1" spans="8:48">
      <c r="H3171" s="14"/>
      <c r="AV3171" s="54"/>
    </row>
    <row r="3172" s="4" customFormat="1" customHeight="1" spans="8:48">
      <c r="H3172" s="14"/>
      <c r="AV3172" s="54"/>
    </row>
    <row r="3173" s="4" customFormat="1" customHeight="1" spans="8:48">
      <c r="H3173" s="14"/>
      <c r="AV3173" s="54"/>
    </row>
    <row r="3174" s="4" customFormat="1" customHeight="1" spans="8:48">
      <c r="H3174" s="14"/>
      <c r="AV3174" s="54"/>
    </row>
    <row r="3175" s="4" customFormat="1" customHeight="1" spans="8:48">
      <c r="H3175" s="14"/>
      <c r="AV3175" s="54"/>
    </row>
    <row r="3176" s="4" customFormat="1" customHeight="1" spans="8:48">
      <c r="H3176" s="14"/>
      <c r="AV3176" s="54"/>
    </row>
    <row r="3177" s="4" customFormat="1" customHeight="1" spans="8:48">
      <c r="H3177" s="14"/>
      <c r="AV3177" s="54"/>
    </row>
    <row r="3178" s="4" customFormat="1" customHeight="1" spans="8:48">
      <c r="H3178" s="14"/>
      <c r="AV3178" s="54"/>
    </row>
    <row r="3179" s="4" customFormat="1" customHeight="1" spans="8:48">
      <c r="H3179" s="14"/>
      <c r="AV3179" s="54"/>
    </row>
    <row r="3180" s="4" customFormat="1" customHeight="1" spans="8:48">
      <c r="H3180" s="14"/>
      <c r="AV3180" s="54"/>
    </row>
    <row r="3181" s="4" customFormat="1" customHeight="1" spans="8:48">
      <c r="H3181" s="14"/>
      <c r="AV3181" s="54"/>
    </row>
    <row r="3182" s="4" customFormat="1" customHeight="1" spans="8:48">
      <c r="H3182" s="14"/>
      <c r="AV3182" s="54"/>
    </row>
    <row r="3183" s="4" customFormat="1" customHeight="1" spans="8:48">
      <c r="H3183" s="14"/>
      <c r="AV3183" s="54"/>
    </row>
    <row r="3184" s="4" customFormat="1" customHeight="1" spans="8:48">
      <c r="H3184" s="14"/>
      <c r="AV3184" s="54"/>
    </row>
    <row r="3185" s="4" customFormat="1" customHeight="1" spans="8:48">
      <c r="H3185" s="14"/>
      <c r="AV3185" s="54"/>
    </row>
    <row r="3186" s="4" customFormat="1" customHeight="1" spans="8:48">
      <c r="H3186" s="14"/>
      <c r="AV3186" s="54"/>
    </row>
    <row r="3187" s="4" customFormat="1" customHeight="1" spans="8:48">
      <c r="H3187" s="14"/>
      <c r="AV3187" s="54"/>
    </row>
    <row r="3188" s="4" customFormat="1" customHeight="1" spans="8:48">
      <c r="H3188" s="14"/>
      <c r="AV3188" s="54"/>
    </row>
    <row r="3189" s="4" customFormat="1" customHeight="1" spans="8:48">
      <c r="H3189" s="14"/>
      <c r="AV3189" s="54"/>
    </row>
    <row r="3190" s="4" customFormat="1" customHeight="1" spans="8:48">
      <c r="H3190" s="14"/>
      <c r="AV3190" s="54"/>
    </row>
    <row r="3191" s="4" customFormat="1" customHeight="1" spans="8:48">
      <c r="H3191" s="14"/>
      <c r="AV3191" s="54"/>
    </row>
    <row r="3192" s="4" customFormat="1" customHeight="1" spans="8:48">
      <c r="H3192" s="14"/>
      <c r="AV3192" s="54"/>
    </row>
    <row r="3193" s="4" customFormat="1" customHeight="1" spans="8:48">
      <c r="H3193" s="14"/>
      <c r="AV3193" s="54"/>
    </row>
    <row r="3194" s="4" customFormat="1" customHeight="1" spans="8:48">
      <c r="H3194" s="14"/>
      <c r="AV3194" s="54"/>
    </row>
    <row r="3195" s="4" customFormat="1" customHeight="1" spans="8:48">
      <c r="H3195" s="14"/>
      <c r="AV3195" s="54"/>
    </row>
    <row r="3196" s="4" customFormat="1" customHeight="1" spans="8:48">
      <c r="H3196" s="14"/>
      <c r="AV3196" s="54"/>
    </row>
    <row r="3197" s="4" customFormat="1" customHeight="1" spans="8:48">
      <c r="H3197" s="14"/>
      <c r="AV3197" s="54"/>
    </row>
    <row r="3198" s="4" customFormat="1" customHeight="1" spans="8:48">
      <c r="H3198" s="14"/>
      <c r="AV3198" s="54"/>
    </row>
    <row r="3199" s="4" customFormat="1" customHeight="1" spans="8:48">
      <c r="H3199" s="14"/>
      <c r="AV3199" s="54"/>
    </row>
    <row r="3200" s="4" customFormat="1" customHeight="1" spans="8:48">
      <c r="H3200" s="14"/>
      <c r="AV3200" s="54"/>
    </row>
    <row r="3201" s="4" customFormat="1" customHeight="1" spans="8:48">
      <c r="H3201" s="14"/>
      <c r="AV3201" s="54"/>
    </row>
    <row r="3202" s="4" customFormat="1" customHeight="1" spans="8:48">
      <c r="H3202" s="14"/>
      <c r="AV3202" s="54"/>
    </row>
    <row r="3203" s="4" customFormat="1" customHeight="1" spans="8:48">
      <c r="H3203" s="14"/>
      <c r="AV3203" s="54"/>
    </row>
    <row r="3204" s="4" customFormat="1" customHeight="1" spans="8:48">
      <c r="H3204" s="14"/>
      <c r="AV3204" s="54"/>
    </row>
    <row r="3205" s="4" customFormat="1" customHeight="1" spans="8:48">
      <c r="H3205" s="14"/>
      <c r="AV3205" s="54"/>
    </row>
    <row r="3206" s="4" customFormat="1" customHeight="1" spans="8:48">
      <c r="H3206" s="14"/>
      <c r="AV3206" s="54"/>
    </row>
    <row r="3207" s="4" customFormat="1" customHeight="1" spans="8:48">
      <c r="H3207" s="14"/>
      <c r="AV3207" s="54"/>
    </row>
    <row r="3208" s="4" customFormat="1" customHeight="1" spans="8:48">
      <c r="H3208" s="14"/>
      <c r="AV3208" s="54"/>
    </row>
    <row r="3209" s="4" customFormat="1" customHeight="1" spans="8:48">
      <c r="H3209" s="14"/>
      <c r="AV3209" s="54"/>
    </row>
    <row r="3210" s="4" customFormat="1" customHeight="1" spans="8:48">
      <c r="H3210" s="14"/>
      <c r="AV3210" s="54"/>
    </row>
    <row r="3211" s="4" customFormat="1" customHeight="1" spans="8:48">
      <c r="H3211" s="14"/>
      <c r="AV3211" s="54"/>
    </row>
    <row r="3212" s="4" customFormat="1" customHeight="1" spans="8:48">
      <c r="H3212" s="14"/>
      <c r="AV3212" s="54"/>
    </row>
    <row r="3213" s="4" customFormat="1" customHeight="1" spans="8:48">
      <c r="H3213" s="14"/>
      <c r="AV3213" s="54"/>
    </row>
    <row r="3214" s="4" customFormat="1" customHeight="1" spans="8:48">
      <c r="H3214" s="14"/>
      <c r="AV3214" s="54"/>
    </row>
    <row r="3215" s="4" customFormat="1" customHeight="1" spans="8:48">
      <c r="H3215" s="14"/>
      <c r="AV3215" s="54"/>
    </row>
    <row r="3216" s="4" customFormat="1" customHeight="1" spans="8:48">
      <c r="H3216" s="14"/>
      <c r="AV3216" s="54"/>
    </row>
    <row r="3217" s="4" customFormat="1" customHeight="1" spans="8:48">
      <c r="H3217" s="14"/>
      <c r="AV3217" s="54"/>
    </row>
    <row r="3218" s="4" customFormat="1" customHeight="1" spans="8:48">
      <c r="H3218" s="14"/>
      <c r="AV3218" s="54"/>
    </row>
    <row r="3219" s="4" customFormat="1" customHeight="1" spans="8:48">
      <c r="H3219" s="14"/>
      <c r="AV3219" s="54"/>
    </row>
    <row r="3220" s="4" customFormat="1" customHeight="1" spans="8:48">
      <c r="H3220" s="14"/>
      <c r="AV3220" s="54"/>
    </row>
    <row r="3221" s="4" customFormat="1" customHeight="1" spans="8:48">
      <c r="H3221" s="14"/>
      <c r="AV3221" s="54"/>
    </row>
    <row r="3222" s="4" customFormat="1" customHeight="1" spans="8:48">
      <c r="H3222" s="14"/>
      <c r="AV3222" s="54"/>
    </row>
    <row r="3223" s="4" customFormat="1" customHeight="1" spans="8:48">
      <c r="H3223" s="14"/>
      <c r="AV3223" s="54"/>
    </row>
    <row r="3224" s="4" customFormat="1" customHeight="1" spans="8:48">
      <c r="H3224" s="14"/>
      <c r="AV3224" s="54"/>
    </row>
    <row r="3225" s="4" customFormat="1" customHeight="1" spans="8:48">
      <c r="H3225" s="14"/>
      <c r="AV3225" s="54"/>
    </row>
    <row r="3226" s="4" customFormat="1" customHeight="1" spans="8:48">
      <c r="H3226" s="14"/>
      <c r="AV3226" s="54"/>
    </row>
    <row r="3227" s="4" customFormat="1" customHeight="1" spans="8:48">
      <c r="H3227" s="14"/>
      <c r="AV3227" s="54"/>
    </row>
    <row r="3228" s="4" customFormat="1" customHeight="1" spans="8:48">
      <c r="H3228" s="14"/>
      <c r="AV3228" s="54"/>
    </row>
    <row r="3229" s="4" customFormat="1" customHeight="1" spans="8:48">
      <c r="H3229" s="14"/>
      <c r="AV3229" s="54"/>
    </row>
    <row r="3230" s="4" customFormat="1" customHeight="1" spans="8:48">
      <c r="H3230" s="14"/>
      <c r="AV3230" s="54"/>
    </row>
    <row r="3231" s="4" customFormat="1" customHeight="1" spans="8:48">
      <c r="H3231" s="14"/>
      <c r="AV3231" s="54"/>
    </row>
    <row r="3232" s="4" customFormat="1" customHeight="1" spans="8:48">
      <c r="H3232" s="14"/>
      <c r="AV3232" s="54"/>
    </row>
    <row r="3233" s="4" customFormat="1" customHeight="1" spans="8:48">
      <c r="H3233" s="14"/>
      <c r="AV3233" s="54"/>
    </row>
    <row r="3234" s="4" customFormat="1" customHeight="1" spans="8:48">
      <c r="H3234" s="14"/>
      <c r="AV3234" s="54"/>
    </row>
    <row r="3235" s="4" customFormat="1" customHeight="1" spans="8:48">
      <c r="H3235" s="14"/>
      <c r="AV3235" s="54"/>
    </row>
    <row r="3236" s="4" customFormat="1" customHeight="1" spans="8:48">
      <c r="H3236" s="14"/>
      <c r="AV3236" s="54"/>
    </row>
    <row r="3237" s="4" customFormat="1" customHeight="1" spans="8:48">
      <c r="H3237" s="14"/>
      <c r="AV3237" s="54"/>
    </row>
    <row r="3238" s="4" customFormat="1" customHeight="1" spans="8:48">
      <c r="H3238" s="14"/>
      <c r="AV3238" s="54"/>
    </row>
    <row r="3239" s="4" customFormat="1" customHeight="1" spans="8:48">
      <c r="H3239" s="14"/>
      <c r="AV3239" s="54"/>
    </row>
    <row r="3240" s="4" customFormat="1" customHeight="1" spans="8:48">
      <c r="H3240" s="14"/>
      <c r="AV3240" s="54"/>
    </row>
    <row r="3241" s="4" customFormat="1" customHeight="1" spans="8:48">
      <c r="H3241" s="14"/>
      <c r="AV3241" s="54"/>
    </row>
    <row r="3242" s="4" customFormat="1" customHeight="1" spans="8:48">
      <c r="H3242" s="14"/>
      <c r="AV3242" s="54"/>
    </row>
    <row r="3243" s="4" customFormat="1" customHeight="1" spans="8:48">
      <c r="H3243" s="14"/>
      <c r="AV3243" s="54"/>
    </row>
    <row r="3244" s="4" customFormat="1" customHeight="1" spans="8:48">
      <c r="H3244" s="14"/>
      <c r="AV3244" s="54"/>
    </row>
    <row r="3245" s="4" customFormat="1" customHeight="1" spans="8:48">
      <c r="H3245" s="14"/>
      <c r="AV3245" s="54"/>
    </row>
    <row r="3246" s="4" customFormat="1" customHeight="1" spans="8:48">
      <c r="H3246" s="14"/>
      <c r="AV3246" s="54"/>
    </row>
    <row r="3247" s="4" customFormat="1" customHeight="1" spans="8:48">
      <c r="H3247" s="14"/>
      <c r="AV3247" s="54"/>
    </row>
    <row r="3248" s="4" customFormat="1" customHeight="1" spans="8:48">
      <c r="H3248" s="14"/>
      <c r="AV3248" s="54"/>
    </row>
    <row r="3249" s="4" customFormat="1" customHeight="1" spans="8:48">
      <c r="H3249" s="14"/>
      <c r="AV3249" s="54"/>
    </row>
    <row r="3250" s="4" customFormat="1" customHeight="1" spans="8:48">
      <c r="H3250" s="14"/>
      <c r="AV3250" s="54"/>
    </row>
    <row r="3251" s="4" customFormat="1" customHeight="1" spans="8:48">
      <c r="H3251" s="14"/>
      <c r="AV3251" s="54"/>
    </row>
    <row r="3252" s="4" customFormat="1" customHeight="1" spans="8:48">
      <c r="H3252" s="14"/>
      <c r="AV3252" s="54"/>
    </row>
    <row r="3253" s="4" customFormat="1" customHeight="1" spans="8:48">
      <c r="H3253" s="14"/>
      <c r="AV3253" s="54"/>
    </row>
    <row r="3254" s="4" customFormat="1" customHeight="1" spans="8:48">
      <c r="H3254" s="14"/>
      <c r="AV3254" s="54"/>
    </row>
    <row r="3255" s="4" customFormat="1" customHeight="1" spans="8:48">
      <c r="H3255" s="14"/>
      <c r="AV3255" s="54"/>
    </row>
    <row r="3256" s="4" customFormat="1" customHeight="1" spans="8:48">
      <c r="H3256" s="14"/>
      <c r="AV3256" s="54"/>
    </row>
    <row r="3257" s="4" customFormat="1" customHeight="1" spans="8:48">
      <c r="H3257" s="14"/>
      <c r="AV3257" s="54"/>
    </row>
    <row r="3258" s="4" customFormat="1" customHeight="1" spans="8:48">
      <c r="H3258" s="14"/>
      <c r="AV3258" s="54"/>
    </row>
    <row r="3259" s="4" customFormat="1" customHeight="1" spans="8:48">
      <c r="H3259" s="14"/>
      <c r="AV3259" s="54"/>
    </row>
    <row r="3260" s="4" customFormat="1" customHeight="1" spans="8:48">
      <c r="H3260" s="14"/>
      <c r="AV3260" s="54"/>
    </row>
    <row r="3261" s="4" customFormat="1" customHeight="1" spans="8:48">
      <c r="H3261" s="14"/>
      <c r="AV3261" s="54"/>
    </row>
    <row r="3262" s="4" customFormat="1" customHeight="1" spans="8:48">
      <c r="H3262" s="14"/>
      <c r="AV3262" s="54"/>
    </row>
    <row r="3263" s="4" customFormat="1" customHeight="1" spans="8:48">
      <c r="H3263" s="14"/>
      <c r="AV3263" s="54"/>
    </row>
    <row r="3264" s="4" customFormat="1" customHeight="1" spans="8:48">
      <c r="H3264" s="14"/>
      <c r="AV3264" s="54"/>
    </row>
    <row r="3265" s="4" customFormat="1" customHeight="1" spans="8:48">
      <c r="H3265" s="14"/>
      <c r="AV3265" s="54"/>
    </row>
    <row r="3266" s="4" customFormat="1" customHeight="1" spans="8:48">
      <c r="H3266" s="14"/>
      <c r="AV3266" s="54"/>
    </row>
    <row r="3267" s="4" customFormat="1" customHeight="1" spans="8:48">
      <c r="H3267" s="14"/>
      <c r="AV3267" s="54"/>
    </row>
    <row r="3268" s="4" customFormat="1" customHeight="1" spans="8:48">
      <c r="H3268" s="14"/>
      <c r="AV3268" s="54"/>
    </row>
    <row r="3269" s="4" customFormat="1" customHeight="1" spans="8:48">
      <c r="H3269" s="14"/>
      <c r="AV3269" s="54"/>
    </row>
    <row r="3270" s="4" customFormat="1" customHeight="1" spans="8:48">
      <c r="H3270" s="14"/>
      <c r="AV3270" s="54"/>
    </row>
    <row r="3271" s="4" customFormat="1" customHeight="1" spans="8:48">
      <c r="H3271" s="14"/>
      <c r="AV3271" s="54"/>
    </row>
    <row r="3272" s="4" customFormat="1" customHeight="1" spans="8:48">
      <c r="H3272" s="14"/>
      <c r="AV3272" s="54"/>
    </row>
    <row r="3273" s="4" customFormat="1" customHeight="1" spans="8:48">
      <c r="H3273" s="14"/>
      <c r="AV3273" s="54"/>
    </row>
    <row r="3274" s="4" customFormat="1" customHeight="1" spans="8:48">
      <c r="H3274" s="14"/>
      <c r="AV3274" s="54"/>
    </row>
    <row r="3275" s="4" customFormat="1" customHeight="1" spans="8:48">
      <c r="H3275" s="14"/>
      <c r="AV3275" s="54"/>
    </row>
    <row r="3276" s="4" customFormat="1" customHeight="1" spans="8:48">
      <c r="H3276" s="14"/>
      <c r="AV3276" s="54"/>
    </row>
    <row r="3277" s="4" customFormat="1" customHeight="1" spans="8:48">
      <c r="H3277" s="14"/>
      <c r="AV3277" s="54"/>
    </row>
    <row r="3278" s="4" customFormat="1" customHeight="1" spans="8:48">
      <c r="H3278" s="14"/>
      <c r="AV3278" s="54"/>
    </row>
    <row r="3279" s="4" customFormat="1" customHeight="1" spans="8:48">
      <c r="H3279" s="14"/>
      <c r="AV3279" s="54"/>
    </row>
    <row r="3280" s="4" customFormat="1" customHeight="1" spans="8:48">
      <c r="H3280" s="14"/>
      <c r="AV3280" s="54"/>
    </row>
    <row r="3281" s="4" customFormat="1" customHeight="1" spans="8:48">
      <c r="H3281" s="14"/>
      <c r="AV3281" s="54"/>
    </row>
    <row r="3282" s="4" customFormat="1" customHeight="1" spans="8:48">
      <c r="H3282" s="14"/>
      <c r="AV3282" s="54"/>
    </row>
    <row r="3283" s="4" customFormat="1" customHeight="1" spans="8:48">
      <c r="H3283" s="14"/>
      <c r="AV3283" s="54"/>
    </row>
    <row r="3284" s="4" customFormat="1" customHeight="1" spans="8:48">
      <c r="H3284" s="14"/>
      <c r="AV3284" s="54"/>
    </row>
    <row r="3285" s="4" customFormat="1" customHeight="1" spans="8:48">
      <c r="H3285" s="14"/>
      <c r="AV3285" s="54"/>
    </row>
    <row r="3286" s="4" customFormat="1" customHeight="1" spans="8:48">
      <c r="H3286" s="14"/>
      <c r="AV3286" s="54"/>
    </row>
    <row r="3287" s="4" customFormat="1" customHeight="1" spans="8:48">
      <c r="H3287" s="14"/>
      <c r="AV3287" s="54"/>
    </row>
    <row r="3288" s="4" customFormat="1" customHeight="1" spans="8:48">
      <c r="H3288" s="14"/>
      <c r="AV3288" s="54"/>
    </row>
    <row r="3289" s="4" customFormat="1" customHeight="1" spans="8:48">
      <c r="H3289" s="14"/>
      <c r="AV3289" s="54"/>
    </row>
    <row r="3290" s="4" customFormat="1" customHeight="1" spans="8:48">
      <c r="H3290" s="14"/>
      <c r="AV3290" s="54"/>
    </row>
    <row r="3291" s="4" customFormat="1" customHeight="1" spans="8:48">
      <c r="H3291" s="14"/>
      <c r="AV3291" s="54"/>
    </row>
    <row r="3292" s="4" customFormat="1" customHeight="1" spans="8:48">
      <c r="H3292" s="14"/>
      <c r="AV3292" s="54"/>
    </row>
    <row r="3293" s="4" customFormat="1" customHeight="1" spans="8:48">
      <c r="H3293" s="14"/>
      <c r="AV3293" s="54"/>
    </row>
    <row r="3294" s="4" customFormat="1" customHeight="1" spans="8:48">
      <c r="H3294" s="14"/>
      <c r="AV3294" s="54"/>
    </row>
    <row r="3295" s="4" customFormat="1" customHeight="1" spans="8:48">
      <c r="H3295" s="14"/>
      <c r="AV3295" s="54"/>
    </row>
    <row r="3296" s="4" customFormat="1" customHeight="1" spans="8:48">
      <c r="H3296" s="14"/>
      <c r="AV3296" s="54"/>
    </row>
    <row r="3297" s="4" customFormat="1" customHeight="1" spans="8:48">
      <c r="H3297" s="14"/>
      <c r="AV3297" s="54"/>
    </row>
    <row r="3298" s="4" customFormat="1" customHeight="1" spans="8:48">
      <c r="H3298" s="14"/>
      <c r="AV3298" s="54"/>
    </row>
    <row r="3299" s="4" customFormat="1" customHeight="1" spans="8:48">
      <c r="H3299" s="14"/>
      <c r="AV3299" s="54"/>
    </row>
    <row r="3300" s="4" customFormat="1" customHeight="1" spans="8:48">
      <c r="H3300" s="14"/>
      <c r="AV3300" s="54"/>
    </row>
    <row r="3301" s="4" customFormat="1" customHeight="1" spans="8:48">
      <c r="H3301" s="14"/>
      <c r="AV3301" s="54"/>
    </row>
    <row r="3302" s="4" customFormat="1" customHeight="1" spans="8:48">
      <c r="H3302" s="14"/>
      <c r="AV3302" s="54"/>
    </row>
    <row r="3303" s="4" customFormat="1" customHeight="1" spans="8:48">
      <c r="H3303" s="14"/>
      <c r="AV3303" s="54"/>
    </row>
    <row r="3304" s="4" customFormat="1" customHeight="1" spans="8:48">
      <c r="H3304" s="14"/>
      <c r="AV3304" s="54"/>
    </row>
    <row r="3305" s="4" customFormat="1" customHeight="1" spans="8:48">
      <c r="H3305" s="14"/>
      <c r="AV3305" s="54"/>
    </row>
    <row r="3306" s="4" customFormat="1" customHeight="1" spans="8:48">
      <c r="H3306" s="14"/>
      <c r="AV3306" s="54"/>
    </row>
    <row r="3307" s="4" customFormat="1" customHeight="1" spans="8:48">
      <c r="H3307" s="14"/>
      <c r="AV3307" s="54"/>
    </row>
    <row r="3308" s="4" customFormat="1" customHeight="1" spans="8:48">
      <c r="H3308" s="14"/>
      <c r="AV3308" s="54"/>
    </row>
    <row r="3309" s="4" customFormat="1" customHeight="1" spans="8:48">
      <c r="H3309" s="14"/>
      <c r="AV3309" s="54"/>
    </row>
    <row r="3310" s="4" customFormat="1" customHeight="1" spans="8:48">
      <c r="H3310" s="14"/>
      <c r="AV3310" s="54"/>
    </row>
    <row r="3311" s="4" customFormat="1" customHeight="1" spans="8:48">
      <c r="H3311" s="14"/>
      <c r="AV3311" s="54"/>
    </row>
    <row r="3312" s="4" customFormat="1" customHeight="1" spans="8:48">
      <c r="H3312" s="14"/>
      <c r="AV3312" s="54"/>
    </row>
    <row r="3313" s="4" customFormat="1" customHeight="1" spans="8:48">
      <c r="H3313" s="14"/>
      <c r="AV3313" s="54"/>
    </row>
    <row r="3314" s="4" customFormat="1" customHeight="1" spans="8:48">
      <c r="H3314" s="14"/>
      <c r="AV3314" s="54"/>
    </row>
    <row r="3315" s="4" customFormat="1" customHeight="1" spans="8:48">
      <c r="H3315" s="14"/>
      <c r="AV3315" s="54"/>
    </row>
    <row r="3316" s="4" customFormat="1" customHeight="1" spans="8:48">
      <c r="H3316" s="14"/>
      <c r="AV3316" s="54"/>
    </row>
    <row r="3317" s="4" customFormat="1" customHeight="1" spans="8:48">
      <c r="H3317" s="14"/>
      <c r="AV3317" s="54"/>
    </row>
    <row r="3318" s="4" customFormat="1" customHeight="1" spans="8:48">
      <c r="H3318" s="14"/>
      <c r="AV3318" s="54"/>
    </row>
    <row r="3319" s="4" customFormat="1" customHeight="1" spans="8:48">
      <c r="H3319" s="14"/>
      <c r="AV3319" s="54"/>
    </row>
    <row r="3320" s="4" customFormat="1" customHeight="1" spans="8:48">
      <c r="H3320" s="14"/>
      <c r="AV3320" s="54"/>
    </row>
    <row r="3321" s="4" customFormat="1" customHeight="1" spans="8:48">
      <c r="H3321" s="14"/>
      <c r="AV3321" s="54"/>
    </row>
    <row r="3322" s="4" customFormat="1" customHeight="1" spans="8:48">
      <c r="H3322" s="14"/>
      <c r="AV3322" s="54"/>
    </row>
    <row r="3323" s="4" customFormat="1" customHeight="1" spans="8:48">
      <c r="H3323" s="14"/>
      <c r="AV3323" s="54"/>
    </row>
    <row r="3324" s="4" customFormat="1" customHeight="1" spans="8:48">
      <c r="H3324" s="14"/>
      <c r="AV3324" s="54"/>
    </row>
    <row r="3325" s="4" customFormat="1" customHeight="1" spans="8:48">
      <c r="H3325" s="14"/>
      <c r="AV3325" s="54"/>
    </row>
    <row r="3326" s="4" customFormat="1" customHeight="1" spans="8:48">
      <c r="H3326" s="14"/>
      <c r="AV3326" s="54"/>
    </row>
    <row r="3327" s="4" customFormat="1" customHeight="1" spans="8:48">
      <c r="H3327" s="14"/>
      <c r="AV3327" s="54"/>
    </row>
    <row r="3328" s="4" customFormat="1" customHeight="1" spans="8:48">
      <c r="H3328" s="14"/>
      <c r="AV3328" s="54"/>
    </row>
    <row r="3329" s="4" customFormat="1" customHeight="1" spans="8:48">
      <c r="H3329" s="14"/>
      <c r="AV3329" s="54"/>
    </row>
    <row r="3330" s="4" customFormat="1" customHeight="1" spans="8:48">
      <c r="H3330" s="14"/>
      <c r="AV3330" s="54"/>
    </row>
    <row r="3331" s="4" customFormat="1" customHeight="1" spans="8:48">
      <c r="H3331" s="14"/>
      <c r="AV3331" s="54"/>
    </row>
    <row r="3332" s="4" customFormat="1" customHeight="1" spans="8:48">
      <c r="H3332" s="14"/>
      <c r="AV3332" s="54"/>
    </row>
    <row r="3333" s="4" customFormat="1" customHeight="1" spans="8:48">
      <c r="H3333" s="14"/>
      <c r="AV3333" s="54"/>
    </row>
    <row r="3334" s="4" customFormat="1" customHeight="1" spans="8:48">
      <c r="H3334" s="14"/>
      <c r="AV3334" s="54"/>
    </row>
    <row r="3335" s="4" customFormat="1" customHeight="1" spans="8:48">
      <c r="H3335" s="14"/>
      <c r="AV3335" s="54"/>
    </row>
    <row r="3336" s="4" customFormat="1" customHeight="1" spans="8:48">
      <c r="H3336" s="14"/>
      <c r="AV3336" s="54"/>
    </row>
    <row r="3337" s="4" customFormat="1" customHeight="1" spans="8:48">
      <c r="H3337" s="14"/>
      <c r="AV3337" s="54"/>
    </row>
    <row r="3338" s="4" customFormat="1" customHeight="1" spans="8:48">
      <c r="H3338" s="14"/>
      <c r="AV3338" s="54"/>
    </row>
    <row r="3339" s="4" customFormat="1" customHeight="1" spans="8:48">
      <c r="H3339" s="14"/>
      <c r="AV3339" s="54"/>
    </row>
    <row r="3340" s="4" customFormat="1" customHeight="1" spans="8:48">
      <c r="H3340" s="14"/>
      <c r="AV3340" s="54"/>
    </row>
    <row r="3341" s="4" customFormat="1" customHeight="1" spans="8:48">
      <c r="H3341" s="14"/>
      <c r="AV3341" s="54"/>
    </row>
    <row r="3342" s="4" customFormat="1" customHeight="1" spans="8:48">
      <c r="H3342" s="14"/>
      <c r="AV3342" s="54"/>
    </row>
    <row r="3343" s="4" customFormat="1" customHeight="1" spans="8:48">
      <c r="H3343" s="14"/>
      <c r="AV3343" s="54"/>
    </row>
    <row r="3344" s="4" customFormat="1" customHeight="1" spans="8:48">
      <c r="H3344" s="14"/>
      <c r="AV3344" s="54"/>
    </row>
    <row r="3345" s="4" customFormat="1" customHeight="1" spans="8:48">
      <c r="H3345" s="14"/>
      <c r="AV3345" s="54"/>
    </row>
    <row r="3346" s="4" customFormat="1" customHeight="1" spans="8:48">
      <c r="H3346" s="14"/>
      <c r="AV3346" s="54"/>
    </row>
    <row r="3347" s="4" customFormat="1" customHeight="1" spans="8:48">
      <c r="H3347" s="14"/>
      <c r="AV3347" s="54"/>
    </row>
    <row r="3348" s="4" customFormat="1" customHeight="1" spans="8:48">
      <c r="H3348" s="14"/>
      <c r="AV3348" s="54"/>
    </row>
    <row r="3349" s="4" customFormat="1" customHeight="1" spans="8:48">
      <c r="H3349" s="14"/>
      <c r="AV3349" s="54"/>
    </row>
    <row r="3350" s="4" customFormat="1" customHeight="1" spans="8:48">
      <c r="H3350" s="14"/>
      <c r="AV3350" s="54"/>
    </row>
    <row r="3351" s="4" customFormat="1" customHeight="1" spans="8:48">
      <c r="H3351" s="14"/>
      <c r="AV3351" s="54"/>
    </row>
    <row r="3352" s="4" customFormat="1" customHeight="1" spans="8:48">
      <c r="H3352" s="14"/>
      <c r="AV3352" s="54"/>
    </row>
    <row r="3353" s="4" customFormat="1" customHeight="1" spans="8:48">
      <c r="H3353" s="14"/>
      <c r="AV3353" s="54"/>
    </row>
    <row r="3354" s="4" customFormat="1" customHeight="1" spans="8:48">
      <c r="H3354" s="14"/>
      <c r="AV3354" s="54"/>
    </row>
    <row r="3355" s="4" customFormat="1" customHeight="1" spans="8:48">
      <c r="H3355" s="14"/>
      <c r="AV3355" s="54"/>
    </row>
    <row r="3356" s="4" customFormat="1" customHeight="1" spans="8:48">
      <c r="H3356" s="14"/>
      <c r="AV3356" s="54"/>
    </row>
    <row r="3357" s="4" customFormat="1" customHeight="1" spans="8:48">
      <c r="H3357" s="14"/>
      <c r="AV3357" s="54"/>
    </row>
    <row r="3358" s="4" customFormat="1" customHeight="1" spans="8:48">
      <c r="H3358" s="14"/>
      <c r="AV3358" s="54"/>
    </row>
    <row r="3359" s="4" customFormat="1" customHeight="1" spans="8:48">
      <c r="H3359" s="14"/>
      <c r="AV3359" s="54"/>
    </row>
    <row r="3360" s="4" customFormat="1" customHeight="1" spans="8:48">
      <c r="H3360" s="14"/>
      <c r="AV3360" s="54"/>
    </row>
    <row r="3361" s="4" customFormat="1" customHeight="1" spans="8:48">
      <c r="H3361" s="14"/>
      <c r="AV3361" s="54"/>
    </row>
    <row r="3362" s="4" customFormat="1" customHeight="1" spans="8:48">
      <c r="H3362" s="14"/>
      <c r="AV3362" s="54"/>
    </row>
    <row r="3363" s="4" customFormat="1" customHeight="1" spans="8:48">
      <c r="H3363" s="14"/>
      <c r="AV3363" s="54"/>
    </row>
    <row r="3364" s="4" customFormat="1" customHeight="1" spans="8:48">
      <c r="H3364" s="14"/>
      <c r="AV3364" s="54"/>
    </row>
    <row r="3365" s="4" customFormat="1" customHeight="1" spans="8:48">
      <c r="H3365" s="14"/>
      <c r="AV3365" s="54"/>
    </row>
    <row r="3366" s="4" customFormat="1" customHeight="1" spans="8:48">
      <c r="H3366" s="14"/>
      <c r="AV3366" s="54"/>
    </row>
    <row r="3367" s="4" customFormat="1" customHeight="1" spans="8:48">
      <c r="H3367" s="14"/>
      <c r="AV3367" s="54"/>
    </row>
    <row r="3368" s="4" customFormat="1" customHeight="1" spans="8:48">
      <c r="H3368" s="14"/>
      <c r="AV3368" s="54"/>
    </row>
    <row r="3369" s="4" customFormat="1" customHeight="1" spans="8:48">
      <c r="H3369" s="14"/>
      <c r="AV3369" s="54"/>
    </row>
    <row r="3370" s="4" customFormat="1" customHeight="1" spans="8:48">
      <c r="H3370" s="14"/>
      <c r="AV3370" s="54"/>
    </row>
    <row r="3371" s="4" customFormat="1" customHeight="1" spans="8:48">
      <c r="H3371" s="14"/>
      <c r="AV3371" s="54"/>
    </row>
    <row r="3372" s="4" customFormat="1" customHeight="1" spans="8:48">
      <c r="H3372" s="14"/>
      <c r="AV3372" s="54"/>
    </row>
    <row r="3373" s="4" customFormat="1" customHeight="1" spans="8:48">
      <c r="H3373" s="14"/>
      <c r="AV3373" s="54"/>
    </row>
    <row r="3374" s="4" customFormat="1" customHeight="1" spans="8:48">
      <c r="H3374" s="14"/>
      <c r="AV3374" s="54"/>
    </row>
    <row r="3375" s="4" customFormat="1" customHeight="1" spans="8:48">
      <c r="H3375" s="14"/>
      <c r="AV3375" s="54"/>
    </row>
    <row r="3376" s="4" customFormat="1" customHeight="1" spans="8:48">
      <c r="H3376" s="14"/>
      <c r="AV3376" s="54"/>
    </row>
    <row r="3377" s="4" customFormat="1" customHeight="1" spans="8:48">
      <c r="H3377" s="14"/>
      <c r="AV3377" s="54"/>
    </row>
    <row r="3378" s="4" customFormat="1" customHeight="1" spans="8:48">
      <c r="H3378" s="14"/>
      <c r="AV3378" s="54"/>
    </row>
    <row r="3379" s="4" customFormat="1" customHeight="1" spans="8:48">
      <c r="H3379" s="14"/>
      <c r="AV3379" s="54"/>
    </row>
    <row r="3380" s="4" customFormat="1" customHeight="1" spans="8:48">
      <c r="H3380" s="14"/>
      <c r="AV3380" s="54"/>
    </row>
    <row r="3381" s="4" customFormat="1" customHeight="1" spans="8:48">
      <c r="H3381" s="14"/>
      <c r="AV3381" s="54"/>
    </row>
    <row r="3382" s="4" customFormat="1" customHeight="1" spans="8:48">
      <c r="H3382" s="14"/>
      <c r="AV3382" s="54"/>
    </row>
    <row r="3383" s="4" customFormat="1" customHeight="1" spans="8:48">
      <c r="H3383" s="14"/>
      <c r="AV3383" s="54"/>
    </row>
    <row r="3384" s="4" customFormat="1" customHeight="1" spans="8:48">
      <c r="H3384" s="14"/>
      <c r="AV3384" s="54"/>
    </row>
    <row r="3385" s="4" customFormat="1" customHeight="1" spans="8:48">
      <c r="H3385" s="14"/>
      <c r="AV3385" s="54"/>
    </row>
    <row r="3386" s="4" customFormat="1" customHeight="1" spans="8:48">
      <c r="H3386" s="14"/>
      <c r="AV3386" s="54"/>
    </row>
    <row r="3387" s="4" customFormat="1" customHeight="1" spans="8:48">
      <c r="H3387" s="14"/>
      <c r="AV3387" s="54"/>
    </row>
    <row r="3388" s="4" customFormat="1" customHeight="1" spans="8:48">
      <c r="H3388" s="14"/>
      <c r="AV3388" s="54"/>
    </row>
    <row r="3389" s="4" customFormat="1" customHeight="1" spans="8:48">
      <c r="H3389" s="14"/>
      <c r="AV3389" s="54"/>
    </row>
    <row r="3390" s="4" customFormat="1" customHeight="1" spans="8:48">
      <c r="H3390" s="14"/>
      <c r="AV3390" s="54"/>
    </row>
    <row r="3391" s="4" customFormat="1" customHeight="1" spans="8:48">
      <c r="H3391" s="14"/>
      <c r="AV3391" s="54"/>
    </row>
    <row r="3392" s="4" customFormat="1" customHeight="1" spans="8:48">
      <c r="H3392" s="14"/>
      <c r="AV3392" s="54"/>
    </row>
    <row r="3393" s="4" customFormat="1" customHeight="1" spans="8:48">
      <c r="H3393" s="14"/>
      <c r="AV3393" s="54"/>
    </row>
    <row r="3394" s="4" customFormat="1" customHeight="1" spans="8:48">
      <c r="H3394" s="14"/>
      <c r="AV3394" s="54"/>
    </row>
    <row r="3395" s="4" customFormat="1" customHeight="1" spans="8:48">
      <c r="H3395" s="14"/>
      <c r="AV3395" s="54"/>
    </row>
    <row r="3396" s="4" customFormat="1" customHeight="1" spans="8:48">
      <c r="H3396" s="14"/>
      <c r="AV3396" s="54"/>
    </row>
    <row r="3397" s="4" customFormat="1" customHeight="1" spans="8:48">
      <c r="H3397" s="14"/>
      <c r="AV3397" s="54"/>
    </row>
    <row r="3398" s="4" customFormat="1" customHeight="1" spans="8:48">
      <c r="H3398" s="14"/>
      <c r="AV3398" s="54"/>
    </row>
    <row r="3399" s="4" customFormat="1" customHeight="1" spans="8:48">
      <c r="H3399" s="14"/>
      <c r="AV3399" s="54"/>
    </row>
    <row r="3400" s="4" customFormat="1" customHeight="1" spans="8:48">
      <c r="H3400" s="14"/>
      <c r="AV3400" s="54"/>
    </row>
    <row r="3401" s="4" customFormat="1" customHeight="1" spans="8:48">
      <c r="H3401" s="14"/>
      <c r="AV3401" s="54"/>
    </row>
    <row r="3402" s="4" customFormat="1" customHeight="1" spans="8:48">
      <c r="H3402" s="14"/>
      <c r="AV3402" s="54"/>
    </row>
    <row r="3403" s="4" customFormat="1" customHeight="1" spans="8:48">
      <c r="H3403" s="14"/>
      <c r="AV3403" s="54"/>
    </row>
    <row r="3404" s="4" customFormat="1" customHeight="1" spans="8:48">
      <c r="H3404" s="14"/>
      <c r="AV3404" s="54"/>
    </row>
    <row r="3405" s="4" customFormat="1" customHeight="1" spans="8:48">
      <c r="H3405" s="14"/>
      <c r="AV3405" s="54"/>
    </row>
    <row r="3406" s="4" customFormat="1" customHeight="1" spans="8:48">
      <c r="H3406" s="14"/>
      <c r="AV3406" s="54"/>
    </row>
    <row r="3407" s="4" customFormat="1" customHeight="1" spans="8:48">
      <c r="H3407" s="14"/>
      <c r="AV3407" s="54"/>
    </row>
    <row r="3408" s="4" customFormat="1" customHeight="1" spans="8:48">
      <c r="H3408" s="14"/>
      <c r="AV3408" s="54"/>
    </row>
    <row r="3409" s="4" customFormat="1" customHeight="1" spans="8:48">
      <c r="H3409" s="14"/>
      <c r="AV3409" s="54"/>
    </row>
    <row r="3410" s="4" customFormat="1" customHeight="1" spans="8:48">
      <c r="H3410" s="14"/>
      <c r="AV3410" s="54"/>
    </row>
    <row r="3411" s="4" customFormat="1" customHeight="1" spans="8:48">
      <c r="H3411" s="14"/>
      <c r="AV3411" s="54"/>
    </row>
    <row r="3412" s="4" customFormat="1" customHeight="1" spans="8:48">
      <c r="H3412" s="14"/>
      <c r="AV3412" s="54"/>
    </row>
    <row r="3413" s="4" customFormat="1" customHeight="1" spans="8:48">
      <c r="H3413" s="14"/>
      <c r="AV3413" s="54"/>
    </row>
    <row r="3414" s="4" customFormat="1" customHeight="1" spans="8:48">
      <c r="H3414" s="14"/>
      <c r="AV3414" s="54"/>
    </row>
    <row r="3415" s="4" customFormat="1" customHeight="1" spans="8:48">
      <c r="H3415" s="14"/>
      <c r="AV3415" s="54"/>
    </row>
    <row r="3416" s="4" customFormat="1" customHeight="1" spans="8:48">
      <c r="H3416" s="14"/>
      <c r="AV3416" s="54"/>
    </row>
    <row r="3417" s="4" customFormat="1" customHeight="1" spans="8:48">
      <c r="H3417" s="14"/>
      <c r="AV3417" s="54"/>
    </row>
    <row r="3418" s="4" customFormat="1" customHeight="1" spans="8:48">
      <c r="H3418" s="14"/>
      <c r="AV3418" s="54"/>
    </row>
    <row r="3419" s="4" customFormat="1" customHeight="1" spans="8:48">
      <c r="H3419" s="14"/>
      <c r="AV3419" s="54"/>
    </row>
    <row r="3420" s="4" customFormat="1" customHeight="1" spans="8:48">
      <c r="H3420" s="14"/>
      <c r="AV3420" s="54"/>
    </row>
    <row r="3421" s="4" customFormat="1" customHeight="1" spans="8:48">
      <c r="H3421" s="14"/>
      <c r="AV3421" s="54"/>
    </row>
    <row r="3422" s="4" customFormat="1" customHeight="1" spans="8:48">
      <c r="H3422" s="14"/>
      <c r="AV3422" s="54"/>
    </row>
    <row r="3423" s="4" customFormat="1" customHeight="1" spans="8:48">
      <c r="H3423" s="14"/>
      <c r="AV3423" s="54"/>
    </row>
    <row r="3424" s="4" customFormat="1" customHeight="1" spans="8:48">
      <c r="H3424" s="14"/>
      <c r="AV3424" s="54"/>
    </row>
    <row r="3425" s="4" customFormat="1" customHeight="1" spans="8:48">
      <c r="H3425" s="14"/>
      <c r="AV3425" s="54"/>
    </row>
    <row r="3426" s="4" customFormat="1" customHeight="1" spans="8:48">
      <c r="H3426" s="14"/>
      <c r="AV3426" s="54"/>
    </row>
    <row r="3427" s="4" customFormat="1" customHeight="1" spans="8:48">
      <c r="H3427" s="14"/>
      <c r="AV3427" s="54"/>
    </row>
    <row r="3428" s="4" customFormat="1" customHeight="1" spans="8:48">
      <c r="H3428" s="14"/>
      <c r="AV3428" s="54"/>
    </row>
    <row r="3429" s="4" customFormat="1" customHeight="1" spans="8:48">
      <c r="H3429" s="14"/>
      <c r="AV3429" s="54"/>
    </row>
    <row r="3430" s="4" customFormat="1" customHeight="1" spans="8:48">
      <c r="H3430" s="14"/>
      <c r="AV3430" s="54"/>
    </row>
    <row r="3431" s="4" customFormat="1" customHeight="1" spans="8:48">
      <c r="H3431" s="14"/>
      <c r="AV3431" s="54"/>
    </row>
    <row r="3432" s="4" customFormat="1" customHeight="1" spans="8:48">
      <c r="H3432" s="14"/>
      <c r="AV3432" s="54"/>
    </row>
    <row r="3433" s="4" customFormat="1" customHeight="1" spans="8:48">
      <c r="H3433" s="14"/>
      <c r="AV3433" s="54"/>
    </row>
    <row r="3434" s="4" customFormat="1" customHeight="1" spans="8:48">
      <c r="H3434" s="14"/>
      <c r="AV3434" s="54"/>
    </row>
    <row r="3435" s="4" customFormat="1" customHeight="1" spans="8:48">
      <c r="H3435" s="14"/>
      <c r="AV3435" s="54"/>
    </row>
    <row r="3436" s="4" customFormat="1" customHeight="1" spans="8:48">
      <c r="H3436" s="14"/>
      <c r="AV3436" s="54"/>
    </row>
    <row r="3437" s="4" customFormat="1" customHeight="1" spans="8:48">
      <c r="H3437" s="14"/>
      <c r="AV3437" s="54"/>
    </row>
    <row r="3438" s="4" customFormat="1" customHeight="1" spans="8:48">
      <c r="H3438" s="14"/>
      <c r="AV3438" s="54"/>
    </row>
    <row r="3439" s="4" customFormat="1" customHeight="1" spans="8:48">
      <c r="H3439" s="14"/>
      <c r="AV3439" s="54"/>
    </row>
    <row r="3440" s="4" customFormat="1" customHeight="1" spans="8:48">
      <c r="H3440" s="14"/>
      <c r="AV3440" s="54"/>
    </row>
    <row r="3441" s="4" customFormat="1" customHeight="1" spans="8:48">
      <c r="H3441" s="14"/>
      <c r="AV3441" s="54"/>
    </row>
    <row r="3442" s="4" customFormat="1" customHeight="1" spans="8:48">
      <c r="H3442" s="14"/>
      <c r="AV3442" s="54"/>
    </row>
    <row r="3443" s="4" customFormat="1" customHeight="1" spans="8:48">
      <c r="H3443" s="14"/>
      <c r="AV3443" s="54"/>
    </row>
    <row r="3444" s="4" customFormat="1" customHeight="1" spans="8:48">
      <c r="H3444" s="14"/>
      <c r="AV3444" s="54"/>
    </row>
    <row r="3445" s="4" customFormat="1" customHeight="1" spans="8:48">
      <c r="H3445" s="14"/>
      <c r="AV3445" s="54"/>
    </row>
    <row r="3446" s="4" customFormat="1" customHeight="1" spans="8:48">
      <c r="H3446" s="14"/>
      <c r="AV3446" s="54"/>
    </row>
    <row r="3447" s="4" customFormat="1" customHeight="1" spans="8:48">
      <c r="H3447" s="14"/>
      <c r="AV3447" s="54"/>
    </row>
    <row r="3448" s="4" customFormat="1" customHeight="1" spans="8:48">
      <c r="H3448" s="14"/>
      <c r="AV3448" s="54"/>
    </row>
    <row r="3449" s="4" customFormat="1" customHeight="1" spans="8:48">
      <c r="H3449" s="14"/>
      <c r="AV3449" s="54"/>
    </row>
    <row r="3450" s="4" customFormat="1" customHeight="1" spans="8:48">
      <c r="H3450" s="14"/>
      <c r="AV3450" s="54"/>
    </row>
    <row r="3451" s="4" customFormat="1" customHeight="1" spans="8:48">
      <c r="H3451" s="14"/>
      <c r="AV3451" s="54"/>
    </row>
    <row r="3452" s="4" customFormat="1" customHeight="1" spans="8:48">
      <c r="H3452" s="14"/>
      <c r="AV3452" s="54"/>
    </row>
    <row r="3453" s="4" customFormat="1" customHeight="1" spans="8:48">
      <c r="H3453" s="14"/>
      <c r="AV3453" s="54"/>
    </row>
    <row r="3454" s="4" customFormat="1" customHeight="1" spans="8:48">
      <c r="H3454" s="14"/>
      <c r="AV3454" s="54"/>
    </row>
    <row r="3455" s="4" customFormat="1" customHeight="1" spans="8:48">
      <c r="H3455" s="14"/>
      <c r="AV3455" s="54"/>
    </row>
    <row r="3456" s="4" customFormat="1" customHeight="1" spans="8:48">
      <c r="H3456" s="14"/>
      <c r="AV3456" s="54"/>
    </row>
    <row r="3457" s="4" customFormat="1" customHeight="1" spans="8:48">
      <c r="H3457" s="14"/>
      <c r="AV3457" s="54"/>
    </row>
    <row r="3458" s="4" customFormat="1" customHeight="1" spans="8:48">
      <c r="H3458" s="14"/>
      <c r="AV3458" s="54"/>
    </row>
    <row r="3459" s="4" customFormat="1" customHeight="1" spans="8:48">
      <c r="H3459" s="14"/>
      <c r="AV3459" s="54"/>
    </row>
    <row r="3460" s="4" customFormat="1" customHeight="1" spans="8:48">
      <c r="H3460" s="14"/>
      <c r="AV3460" s="54"/>
    </row>
    <row r="3461" s="4" customFormat="1" customHeight="1" spans="8:48">
      <c r="H3461" s="14"/>
      <c r="AV3461" s="54"/>
    </row>
    <row r="3462" s="4" customFormat="1" customHeight="1" spans="8:48">
      <c r="H3462" s="14"/>
      <c r="AV3462" s="54"/>
    </row>
    <row r="3463" s="4" customFormat="1" customHeight="1" spans="8:48">
      <c r="H3463" s="14"/>
      <c r="AV3463" s="54"/>
    </row>
    <row r="3464" s="4" customFormat="1" customHeight="1" spans="8:48">
      <c r="H3464" s="14"/>
      <c r="AV3464" s="54"/>
    </row>
    <row r="3465" s="4" customFormat="1" customHeight="1" spans="8:48">
      <c r="H3465" s="14"/>
      <c r="AV3465" s="54"/>
    </row>
    <row r="3466" s="4" customFormat="1" customHeight="1" spans="8:48">
      <c r="H3466" s="14"/>
      <c r="AV3466" s="54"/>
    </row>
    <row r="3467" s="4" customFormat="1" customHeight="1" spans="8:48">
      <c r="H3467" s="14"/>
      <c r="AV3467" s="54"/>
    </row>
    <row r="3468" s="4" customFormat="1" customHeight="1" spans="8:48">
      <c r="H3468" s="14"/>
      <c r="AV3468" s="54"/>
    </row>
    <row r="3469" s="4" customFormat="1" customHeight="1" spans="8:48">
      <c r="H3469" s="14"/>
      <c r="AV3469" s="54"/>
    </row>
    <row r="3470" s="4" customFormat="1" customHeight="1" spans="8:48">
      <c r="H3470" s="14"/>
      <c r="AV3470" s="54"/>
    </row>
    <row r="3471" s="4" customFormat="1" customHeight="1" spans="8:48">
      <c r="H3471" s="14"/>
      <c r="AV3471" s="54"/>
    </row>
    <row r="3472" s="4" customFormat="1" customHeight="1" spans="8:48">
      <c r="H3472" s="14"/>
      <c r="AV3472" s="54"/>
    </row>
    <row r="3473" s="4" customFormat="1" customHeight="1" spans="8:48">
      <c r="H3473" s="14"/>
      <c r="AV3473" s="54"/>
    </row>
    <row r="3474" s="4" customFormat="1" customHeight="1" spans="8:48">
      <c r="H3474" s="14"/>
      <c r="AV3474" s="54"/>
    </row>
    <row r="3475" s="4" customFormat="1" customHeight="1" spans="8:48">
      <c r="H3475" s="14"/>
      <c r="AV3475" s="54"/>
    </row>
    <row r="3476" s="4" customFormat="1" customHeight="1" spans="8:48">
      <c r="H3476" s="14"/>
      <c r="AV3476" s="54"/>
    </row>
    <row r="3477" s="4" customFormat="1" customHeight="1" spans="8:48">
      <c r="H3477" s="14"/>
      <c r="AV3477" s="54"/>
    </row>
    <row r="3478" s="4" customFormat="1" customHeight="1" spans="8:48">
      <c r="H3478" s="14"/>
      <c r="AV3478" s="54"/>
    </row>
    <row r="3479" s="4" customFormat="1" customHeight="1" spans="8:48">
      <c r="H3479" s="14"/>
      <c r="AV3479" s="54"/>
    </row>
    <row r="3480" s="4" customFormat="1" customHeight="1" spans="8:48">
      <c r="H3480" s="14"/>
      <c r="AV3480" s="54"/>
    </row>
    <row r="3481" s="4" customFormat="1" customHeight="1" spans="8:48">
      <c r="H3481" s="14"/>
      <c r="AV3481" s="54"/>
    </row>
    <row r="3482" s="4" customFormat="1" customHeight="1" spans="8:48">
      <c r="H3482" s="14"/>
      <c r="AV3482" s="54"/>
    </row>
    <row r="3483" s="4" customFormat="1" customHeight="1" spans="8:48">
      <c r="H3483" s="14"/>
      <c r="AV3483" s="54"/>
    </row>
    <row r="3484" s="4" customFormat="1" customHeight="1" spans="8:48">
      <c r="H3484" s="14"/>
      <c r="AV3484" s="54"/>
    </row>
    <row r="3485" s="4" customFormat="1" customHeight="1" spans="8:48">
      <c r="H3485" s="14"/>
      <c r="AV3485" s="54"/>
    </row>
    <row r="3486" s="4" customFormat="1" customHeight="1" spans="8:48">
      <c r="H3486" s="14"/>
      <c r="AV3486" s="54"/>
    </row>
    <row r="3487" s="4" customFormat="1" customHeight="1" spans="8:48">
      <c r="H3487" s="14"/>
      <c r="AV3487" s="54"/>
    </row>
    <row r="3488" s="4" customFormat="1" customHeight="1" spans="8:48">
      <c r="H3488" s="14"/>
      <c r="AV3488" s="54"/>
    </row>
    <row r="3489" s="4" customFormat="1" customHeight="1" spans="8:48">
      <c r="H3489" s="14"/>
      <c r="AV3489" s="54"/>
    </row>
    <row r="3490" s="4" customFormat="1" customHeight="1" spans="8:48">
      <c r="H3490" s="14"/>
      <c r="AV3490" s="54"/>
    </row>
    <row r="3491" s="4" customFormat="1" customHeight="1" spans="8:48">
      <c r="H3491" s="14"/>
      <c r="AV3491" s="54"/>
    </row>
    <row r="3492" s="4" customFormat="1" customHeight="1" spans="8:48">
      <c r="H3492" s="14"/>
      <c r="AV3492" s="54"/>
    </row>
    <row r="3493" s="4" customFormat="1" customHeight="1" spans="8:48">
      <c r="H3493" s="14"/>
      <c r="AV3493" s="54"/>
    </row>
    <row r="3494" s="4" customFormat="1" customHeight="1" spans="8:48">
      <c r="H3494" s="14"/>
      <c r="AV3494" s="54"/>
    </row>
    <row r="3495" s="4" customFormat="1" customHeight="1" spans="8:48">
      <c r="H3495" s="14"/>
      <c r="AV3495" s="54"/>
    </row>
    <row r="3496" s="4" customFormat="1" customHeight="1" spans="8:48">
      <c r="H3496" s="14"/>
      <c r="AV3496" s="54"/>
    </row>
    <row r="3497" s="4" customFormat="1" customHeight="1" spans="8:48">
      <c r="H3497" s="14"/>
      <c r="AV3497" s="54"/>
    </row>
    <row r="3498" s="4" customFormat="1" customHeight="1" spans="8:48">
      <c r="H3498" s="14"/>
      <c r="AV3498" s="54"/>
    </row>
    <row r="3499" s="4" customFormat="1" customHeight="1" spans="8:48">
      <c r="H3499" s="14"/>
      <c r="AV3499" s="54"/>
    </row>
    <row r="3500" s="4" customFormat="1" customHeight="1" spans="8:48">
      <c r="H3500" s="14"/>
      <c r="AV3500" s="54"/>
    </row>
    <row r="3501" s="4" customFormat="1" customHeight="1" spans="8:48">
      <c r="H3501" s="14"/>
      <c r="AV3501" s="54"/>
    </row>
    <row r="3502" s="4" customFormat="1" customHeight="1" spans="8:48">
      <c r="H3502" s="14"/>
      <c r="AV3502" s="54"/>
    </row>
    <row r="3503" s="4" customFormat="1" customHeight="1" spans="8:48">
      <c r="H3503" s="14"/>
      <c r="AV3503" s="54"/>
    </row>
    <row r="3504" s="4" customFormat="1" customHeight="1" spans="8:48">
      <c r="H3504" s="14"/>
      <c r="AV3504" s="54"/>
    </row>
    <row r="3505" s="4" customFormat="1" customHeight="1" spans="8:48">
      <c r="H3505" s="14"/>
      <c r="AV3505" s="54"/>
    </row>
    <row r="3506" s="4" customFormat="1" customHeight="1" spans="8:48">
      <c r="H3506" s="14"/>
      <c r="AV3506" s="54"/>
    </row>
    <row r="3507" s="4" customFormat="1" customHeight="1" spans="8:48">
      <c r="H3507" s="14"/>
      <c r="AV3507" s="54"/>
    </row>
    <row r="3508" s="4" customFormat="1" customHeight="1" spans="8:48">
      <c r="H3508" s="14"/>
      <c r="AV3508" s="54"/>
    </row>
    <row r="3509" s="4" customFormat="1" customHeight="1" spans="8:48">
      <c r="H3509" s="14"/>
      <c r="AV3509" s="54"/>
    </row>
    <row r="3510" s="4" customFormat="1" customHeight="1" spans="8:48">
      <c r="H3510" s="14"/>
      <c r="AV3510" s="54"/>
    </row>
    <row r="3511" s="4" customFormat="1" customHeight="1" spans="8:48">
      <c r="H3511" s="14"/>
      <c r="AV3511" s="54"/>
    </row>
    <row r="3512" s="4" customFormat="1" customHeight="1" spans="8:48">
      <c r="H3512" s="14"/>
      <c r="AV3512" s="54"/>
    </row>
    <row r="3513" s="4" customFormat="1" customHeight="1" spans="8:48">
      <c r="H3513" s="14"/>
      <c r="AV3513" s="54"/>
    </row>
    <row r="3514" s="4" customFormat="1" customHeight="1" spans="8:48">
      <c r="H3514" s="14"/>
      <c r="AV3514" s="54"/>
    </row>
    <row r="3515" s="4" customFormat="1" customHeight="1" spans="8:48">
      <c r="H3515" s="14"/>
      <c r="AV3515" s="54"/>
    </row>
    <row r="3516" s="4" customFormat="1" customHeight="1" spans="8:48">
      <c r="H3516" s="14"/>
      <c r="AV3516" s="54"/>
    </row>
    <row r="3517" s="4" customFormat="1" customHeight="1" spans="8:48">
      <c r="H3517" s="14"/>
      <c r="AV3517" s="54"/>
    </row>
    <row r="3518" s="4" customFormat="1" customHeight="1" spans="8:48">
      <c r="H3518" s="14"/>
      <c r="AV3518" s="54"/>
    </row>
    <row r="3519" s="4" customFormat="1" customHeight="1" spans="8:48">
      <c r="H3519" s="14"/>
      <c r="AV3519" s="54"/>
    </row>
    <row r="3520" s="4" customFormat="1" customHeight="1" spans="8:48">
      <c r="H3520" s="14"/>
      <c r="AV3520" s="54"/>
    </row>
    <row r="3521" s="4" customFormat="1" customHeight="1" spans="8:48">
      <c r="H3521" s="14"/>
      <c r="AV3521" s="54"/>
    </row>
    <row r="3522" s="4" customFormat="1" customHeight="1" spans="8:48">
      <c r="H3522" s="14"/>
      <c r="AV3522" s="54"/>
    </row>
    <row r="3523" s="4" customFormat="1" customHeight="1" spans="8:48">
      <c r="H3523" s="14"/>
      <c r="AV3523" s="54"/>
    </row>
    <row r="3524" s="4" customFormat="1" customHeight="1" spans="8:48">
      <c r="H3524" s="14"/>
      <c r="AV3524" s="54"/>
    </row>
    <row r="3525" s="4" customFormat="1" customHeight="1" spans="8:48">
      <c r="H3525" s="14"/>
      <c r="AV3525" s="54"/>
    </row>
    <row r="3526" s="4" customFormat="1" customHeight="1" spans="8:48">
      <c r="H3526" s="14"/>
      <c r="AV3526" s="54"/>
    </row>
    <row r="3527" s="4" customFormat="1" customHeight="1" spans="8:48">
      <c r="H3527" s="14"/>
      <c r="AV3527" s="54"/>
    </row>
    <row r="3528" s="4" customFormat="1" customHeight="1" spans="8:48">
      <c r="H3528" s="14"/>
      <c r="AV3528" s="54"/>
    </row>
    <row r="3529" s="4" customFormat="1" customHeight="1" spans="8:48">
      <c r="H3529" s="14"/>
      <c r="AV3529" s="54"/>
    </row>
    <row r="3530" s="4" customFormat="1" customHeight="1" spans="8:48">
      <c r="H3530" s="14"/>
      <c r="AV3530" s="54"/>
    </row>
    <row r="3531" s="4" customFormat="1" customHeight="1" spans="8:48">
      <c r="H3531" s="14"/>
      <c r="AV3531" s="54"/>
    </row>
    <row r="3532" s="4" customFormat="1" customHeight="1" spans="8:48">
      <c r="H3532" s="14"/>
      <c r="AV3532" s="54"/>
    </row>
    <row r="3533" s="4" customFormat="1" customHeight="1" spans="8:48">
      <c r="H3533" s="14"/>
      <c r="AV3533" s="54"/>
    </row>
    <row r="3534" s="4" customFormat="1" customHeight="1" spans="8:48">
      <c r="H3534" s="14"/>
      <c r="AV3534" s="54"/>
    </row>
    <row r="3535" s="4" customFormat="1" customHeight="1" spans="8:48">
      <c r="H3535" s="14"/>
      <c r="AV3535" s="54"/>
    </row>
    <row r="3536" s="4" customFormat="1" customHeight="1" spans="8:48">
      <c r="H3536" s="14"/>
      <c r="AV3536" s="54"/>
    </row>
    <row r="3537" s="4" customFormat="1" customHeight="1" spans="8:48">
      <c r="H3537" s="14"/>
      <c r="AV3537" s="54"/>
    </row>
    <row r="3538" s="4" customFormat="1" customHeight="1" spans="8:48">
      <c r="H3538" s="14"/>
      <c r="AV3538" s="54"/>
    </row>
    <row r="3539" s="4" customFormat="1" customHeight="1" spans="8:48">
      <c r="H3539" s="14"/>
      <c r="AV3539" s="54"/>
    </row>
    <row r="3540" s="4" customFormat="1" customHeight="1" spans="8:48">
      <c r="H3540" s="14"/>
      <c r="AV3540" s="54"/>
    </row>
    <row r="3541" s="4" customFormat="1" customHeight="1" spans="8:48">
      <c r="H3541" s="14"/>
      <c r="AV3541" s="54"/>
    </row>
    <row r="3542" s="4" customFormat="1" customHeight="1" spans="8:48">
      <c r="H3542" s="14"/>
      <c r="AV3542" s="54"/>
    </row>
    <row r="3543" s="4" customFormat="1" customHeight="1" spans="8:48">
      <c r="H3543" s="14"/>
      <c r="AV3543" s="54"/>
    </row>
    <row r="3544" s="4" customFormat="1" customHeight="1" spans="8:48">
      <c r="H3544" s="14"/>
      <c r="AV3544" s="54"/>
    </row>
    <row r="3545" s="4" customFormat="1" customHeight="1" spans="8:48">
      <c r="H3545" s="14"/>
      <c r="AV3545" s="54"/>
    </row>
    <row r="3546" s="4" customFormat="1" customHeight="1" spans="8:48">
      <c r="H3546" s="14"/>
      <c r="AV3546" s="54"/>
    </row>
    <row r="3547" s="4" customFormat="1" customHeight="1" spans="8:48">
      <c r="H3547" s="14"/>
      <c r="AV3547" s="54"/>
    </row>
    <row r="3548" s="4" customFormat="1" customHeight="1" spans="8:48">
      <c r="H3548" s="14"/>
      <c r="AV3548" s="54"/>
    </row>
    <row r="3549" s="4" customFormat="1" customHeight="1" spans="8:48">
      <c r="H3549" s="14"/>
      <c r="AV3549" s="54"/>
    </row>
    <row r="3550" s="4" customFormat="1" customHeight="1" spans="8:48">
      <c r="H3550" s="14"/>
      <c r="AV3550" s="54"/>
    </row>
    <row r="3551" s="4" customFormat="1" customHeight="1" spans="8:48">
      <c r="H3551" s="14"/>
      <c r="AV3551" s="54"/>
    </row>
    <row r="3552" s="4" customFormat="1" customHeight="1" spans="8:48">
      <c r="H3552" s="14"/>
      <c r="AV3552" s="54"/>
    </row>
    <row r="3553" s="4" customFormat="1" customHeight="1" spans="8:48">
      <c r="H3553" s="14"/>
      <c r="AV3553" s="54"/>
    </row>
    <row r="3554" s="4" customFormat="1" customHeight="1" spans="8:48">
      <c r="H3554" s="14"/>
      <c r="AV3554" s="54"/>
    </row>
    <row r="3555" s="4" customFormat="1" customHeight="1" spans="8:48">
      <c r="H3555" s="14"/>
      <c r="AV3555" s="54"/>
    </row>
    <row r="3556" s="4" customFormat="1" customHeight="1" spans="8:48">
      <c r="H3556" s="14"/>
      <c r="AV3556" s="54"/>
    </row>
    <row r="3557" s="4" customFormat="1" customHeight="1" spans="8:48">
      <c r="H3557" s="14"/>
      <c r="AV3557" s="54"/>
    </row>
    <row r="3558" s="4" customFormat="1" customHeight="1" spans="8:48">
      <c r="H3558" s="14"/>
      <c r="AV3558" s="54"/>
    </row>
    <row r="3559" s="4" customFormat="1" customHeight="1" spans="8:48">
      <c r="H3559" s="14"/>
      <c r="AV3559" s="54"/>
    </row>
    <row r="3560" s="4" customFormat="1" customHeight="1" spans="8:48">
      <c r="H3560" s="14"/>
      <c r="AV3560" s="54"/>
    </row>
    <row r="3561" s="4" customFormat="1" customHeight="1" spans="8:48">
      <c r="H3561" s="14"/>
      <c r="AV3561" s="54"/>
    </row>
    <row r="3562" s="4" customFormat="1" customHeight="1" spans="8:48">
      <c r="H3562" s="14"/>
      <c r="AV3562" s="54"/>
    </row>
    <row r="3563" s="4" customFormat="1" customHeight="1" spans="8:48">
      <c r="H3563" s="14"/>
      <c r="AV3563" s="54"/>
    </row>
    <row r="3564" s="4" customFormat="1" customHeight="1" spans="8:48">
      <c r="H3564" s="14"/>
      <c r="AV3564" s="54"/>
    </row>
    <row r="3565" s="4" customFormat="1" customHeight="1" spans="8:48">
      <c r="H3565" s="14"/>
      <c r="AV3565" s="54"/>
    </row>
    <row r="3566" s="4" customFormat="1" customHeight="1" spans="8:48">
      <c r="H3566" s="14"/>
      <c r="AV3566" s="54"/>
    </row>
    <row r="3567" s="4" customFormat="1" customHeight="1" spans="8:48">
      <c r="H3567" s="14"/>
      <c r="AV3567" s="54"/>
    </row>
    <row r="3568" s="4" customFormat="1" customHeight="1" spans="8:48">
      <c r="H3568" s="14"/>
      <c r="AV3568" s="54"/>
    </row>
    <row r="3569" s="4" customFormat="1" customHeight="1" spans="8:48">
      <c r="H3569" s="14"/>
      <c r="AV3569" s="54"/>
    </row>
    <row r="3570" s="4" customFormat="1" customHeight="1" spans="8:48">
      <c r="H3570" s="14"/>
      <c r="AV3570" s="54"/>
    </row>
    <row r="3571" s="4" customFormat="1" customHeight="1" spans="8:48">
      <c r="H3571" s="14"/>
      <c r="AV3571" s="54"/>
    </row>
    <row r="3572" s="4" customFormat="1" customHeight="1" spans="8:48">
      <c r="H3572" s="14"/>
      <c r="AV3572" s="54"/>
    </row>
    <row r="3573" s="4" customFormat="1" customHeight="1" spans="8:48">
      <c r="H3573" s="14"/>
      <c r="AV3573" s="54"/>
    </row>
    <row r="3574" s="4" customFormat="1" customHeight="1" spans="8:48">
      <c r="H3574" s="14"/>
      <c r="AV3574" s="54"/>
    </row>
    <row r="3575" s="4" customFormat="1" customHeight="1" spans="8:48">
      <c r="H3575" s="14"/>
      <c r="AV3575" s="54"/>
    </row>
    <row r="3576" s="4" customFormat="1" customHeight="1" spans="8:48">
      <c r="H3576" s="14"/>
      <c r="AV3576" s="54"/>
    </row>
    <row r="3577" s="4" customFormat="1" customHeight="1" spans="8:48">
      <c r="H3577" s="14"/>
      <c r="AV3577" s="54"/>
    </row>
    <row r="3578" s="4" customFormat="1" customHeight="1" spans="8:48">
      <c r="H3578" s="14"/>
      <c r="AV3578" s="54"/>
    </row>
    <row r="3579" s="4" customFormat="1" customHeight="1" spans="8:48">
      <c r="H3579" s="14"/>
      <c r="AV3579" s="54"/>
    </row>
    <row r="3580" s="4" customFormat="1" customHeight="1" spans="8:48">
      <c r="H3580" s="14"/>
      <c r="AV3580" s="54"/>
    </row>
    <row r="3581" s="4" customFormat="1" customHeight="1" spans="8:48">
      <c r="H3581" s="14"/>
      <c r="AV3581" s="54"/>
    </row>
    <row r="3582" s="4" customFormat="1" customHeight="1" spans="8:48">
      <c r="H3582" s="14"/>
      <c r="AV3582" s="54"/>
    </row>
    <row r="3583" s="4" customFormat="1" customHeight="1" spans="8:48">
      <c r="H3583" s="14"/>
      <c r="AV3583" s="54"/>
    </row>
    <row r="3584" s="4" customFormat="1" customHeight="1" spans="8:48">
      <c r="H3584" s="14"/>
      <c r="AV3584" s="54"/>
    </row>
    <row r="3585" s="4" customFormat="1" customHeight="1" spans="8:48">
      <c r="H3585" s="14"/>
      <c r="AV3585" s="54"/>
    </row>
    <row r="3586" s="4" customFormat="1" customHeight="1" spans="8:48">
      <c r="H3586" s="14"/>
      <c r="AV3586" s="54"/>
    </row>
    <row r="3587" s="4" customFormat="1" customHeight="1" spans="8:48">
      <c r="H3587" s="14"/>
      <c r="AV3587" s="54"/>
    </row>
    <row r="3588" s="4" customFormat="1" customHeight="1" spans="8:48">
      <c r="H3588" s="14"/>
      <c r="AV3588" s="54"/>
    </row>
    <row r="3589" s="4" customFormat="1" customHeight="1" spans="8:48">
      <c r="H3589" s="14"/>
      <c r="AV3589" s="54"/>
    </row>
    <row r="3590" s="4" customFormat="1" customHeight="1" spans="8:48">
      <c r="H3590" s="14"/>
      <c r="AV3590" s="54"/>
    </row>
    <row r="3591" s="4" customFormat="1" customHeight="1" spans="8:48">
      <c r="H3591" s="14"/>
      <c r="AV3591" s="54"/>
    </row>
    <row r="3592" s="4" customFormat="1" customHeight="1" spans="8:48">
      <c r="H3592" s="14"/>
      <c r="AV3592" s="54"/>
    </row>
    <row r="3593" s="4" customFormat="1" customHeight="1" spans="8:48">
      <c r="H3593" s="14"/>
      <c r="AV3593" s="54"/>
    </row>
    <row r="3594" s="4" customFormat="1" customHeight="1" spans="8:48">
      <c r="H3594" s="14"/>
      <c r="AV3594" s="54"/>
    </row>
    <row r="3595" s="4" customFormat="1" customHeight="1" spans="8:48">
      <c r="H3595" s="14"/>
      <c r="AV3595" s="54"/>
    </row>
    <row r="3596" s="4" customFormat="1" customHeight="1" spans="8:48">
      <c r="H3596" s="14"/>
      <c r="AV3596" s="54"/>
    </row>
    <row r="3597" s="4" customFormat="1" customHeight="1" spans="8:48">
      <c r="H3597" s="14"/>
      <c r="AV3597" s="54"/>
    </row>
    <row r="3598" s="4" customFormat="1" customHeight="1" spans="8:48">
      <c r="H3598" s="14"/>
      <c r="AV3598" s="54"/>
    </row>
    <row r="3599" s="4" customFormat="1" customHeight="1" spans="8:48">
      <c r="H3599" s="14"/>
      <c r="AV3599" s="54"/>
    </row>
    <row r="3600" s="4" customFormat="1" customHeight="1" spans="8:48">
      <c r="H3600" s="14"/>
      <c r="AV3600" s="54"/>
    </row>
    <row r="3601" s="4" customFormat="1" customHeight="1" spans="8:48">
      <c r="H3601" s="14"/>
      <c r="AV3601" s="54"/>
    </row>
    <row r="3602" s="4" customFormat="1" customHeight="1" spans="8:48">
      <c r="H3602" s="14"/>
      <c r="AV3602" s="54"/>
    </row>
    <row r="3603" s="4" customFormat="1" customHeight="1" spans="8:48">
      <c r="H3603" s="14"/>
      <c r="AV3603" s="54"/>
    </row>
    <row r="3604" s="4" customFormat="1" customHeight="1" spans="8:48">
      <c r="H3604" s="14"/>
      <c r="AV3604" s="54"/>
    </row>
    <row r="3605" s="4" customFormat="1" customHeight="1" spans="8:48">
      <c r="H3605" s="14"/>
      <c r="AV3605" s="54"/>
    </row>
    <row r="3606" s="4" customFormat="1" customHeight="1" spans="8:48">
      <c r="H3606" s="14"/>
      <c r="AV3606" s="54"/>
    </row>
    <row r="3607" s="4" customFormat="1" customHeight="1" spans="8:48">
      <c r="H3607" s="14"/>
      <c r="AV3607" s="54"/>
    </row>
    <row r="3608" s="4" customFormat="1" customHeight="1" spans="8:48">
      <c r="H3608" s="14"/>
      <c r="AV3608" s="54"/>
    </row>
    <row r="3609" s="4" customFormat="1" customHeight="1" spans="8:48">
      <c r="H3609" s="14"/>
      <c r="AV3609" s="54"/>
    </row>
    <row r="3610" s="4" customFormat="1" customHeight="1" spans="8:48">
      <c r="H3610" s="14"/>
      <c r="AV3610" s="54"/>
    </row>
    <row r="3611" s="4" customFormat="1" customHeight="1" spans="8:48">
      <c r="H3611" s="14"/>
      <c r="AV3611" s="54"/>
    </row>
    <row r="3612" s="4" customFormat="1" customHeight="1" spans="8:48">
      <c r="H3612" s="14"/>
      <c r="AV3612" s="54"/>
    </row>
    <row r="3613" s="4" customFormat="1" customHeight="1" spans="8:48">
      <c r="H3613" s="14"/>
      <c r="AV3613" s="54"/>
    </row>
    <row r="3614" s="4" customFormat="1" customHeight="1" spans="8:48">
      <c r="H3614" s="14"/>
      <c r="AV3614" s="54"/>
    </row>
    <row r="3615" s="4" customFormat="1" customHeight="1" spans="8:48">
      <c r="H3615" s="14"/>
      <c r="AV3615" s="54"/>
    </row>
    <row r="3616" s="4" customFormat="1" customHeight="1" spans="8:48">
      <c r="H3616" s="14"/>
      <c r="AV3616" s="54"/>
    </row>
    <row r="3617" s="4" customFormat="1" customHeight="1" spans="8:48">
      <c r="H3617" s="14"/>
      <c r="AV3617" s="54"/>
    </row>
    <row r="3618" s="4" customFormat="1" customHeight="1" spans="8:48">
      <c r="H3618" s="14"/>
      <c r="AV3618" s="54"/>
    </row>
    <row r="3619" s="4" customFormat="1" customHeight="1" spans="8:48">
      <c r="H3619" s="14"/>
      <c r="AV3619" s="54"/>
    </row>
    <row r="3620" s="4" customFormat="1" customHeight="1" spans="8:48">
      <c r="H3620" s="14"/>
      <c r="AV3620" s="54"/>
    </row>
    <row r="3621" s="4" customFormat="1" customHeight="1" spans="8:48">
      <c r="H3621" s="14"/>
      <c r="AV3621" s="54"/>
    </row>
    <row r="3622" s="4" customFormat="1" customHeight="1" spans="8:48">
      <c r="H3622" s="14"/>
      <c r="AV3622" s="54"/>
    </row>
    <row r="3623" s="4" customFormat="1" customHeight="1" spans="8:48">
      <c r="H3623" s="14"/>
      <c r="AV3623" s="54"/>
    </row>
    <row r="3624" s="4" customFormat="1" customHeight="1" spans="8:48">
      <c r="H3624" s="14"/>
      <c r="AV3624" s="54"/>
    </row>
    <row r="3625" s="4" customFormat="1" customHeight="1" spans="8:48">
      <c r="H3625" s="14"/>
      <c r="AV3625" s="54"/>
    </row>
    <row r="3626" s="4" customFormat="1" customHeight="1" spans="8:48">
      <c r="H3626" s="14"/>
      <c r="AV3626" s="54"/>
    </row>
    <row r="3627" s="4" customFormat="1" customHeight="1" spans="8:48">
      <c r="H3627" s="14"/>
      <c r="AV3627" s="54"/>
    </row>
    <row r="3628" s="4" customFormat="1" customHeight="1" spans="8:48">
      <c r="H3628" s="14"/>
      <c r="AV3628" s="54"/>
    </row>
    <row r="3629" s="4" customFormat="1" customHeight="1" spans="8:48">
      <c r="H3629" s="14"/>
      <c r="AV3629" s="54"/>
    </row>
    <row r="3630" s="4" customFormat="1" customHeight="1" spans="8:48">
      <c r="H3630" s="14"/>
      <c r="AV3630" s="54"/>
    </row>
    <row r="3631" s="4" customFormat="1" customHeight="1" spans="8:48">
      <c r="H3631" s="14"/>
      <c r="AV3631" s="54"/>
    </row>
    <row r="3632" s="4" customFormat="1" customHeight="1" spans="8:48">
      <c r="H3632" s="14"/>
      <c r="AV3632" s="54"/>
    </row>
    <row r="3633" s="4" customFormat="1" customHeight="1" spans="8:48">
      <c r="H3633" s="14"/>
      <c r="AV3633" s="54"/>
    </row>
    <row r="3634" s="4" customFormat="1" customHeight="1" spans="8:48">
      <c r="H3634" s="14"/>
      <c r="AV3634" s="54"/>
    </row>
    <row r="3635" s="4" customFormat="1" customHeight="1" spans="8:48">
      <c r="H3635" s="14"/>
      <c r="AV3635" s="54"/>
    </row>
    <row r="3636" s="4" customFormat="1" customHeight="1" spans="8:48">
      <c r="H3636" s="14"/>
      <c r="AV3636" s="54"/>
    </row>
    <row r="3637" s="4" customFormat="1" customHeight="1" spans="8:48">
      <c r="H3637" s="14"/>
      <c r="AV3637" s="54"/>
    </row>
    <row r="3638" s="4" customFormat="1" customHeight="1" spans="8:48">
      <c r="H3638" s="14"/>
      <c r="AV3638" s="54"/>
    </row>
    <row r="3639" s="4" customFormat="1" customHeight="1" spans="8:48">
      <c r="H3639" s="14"/>
      <c r="AV3639" s="54"/>
    </row>
    <row r="3640" s="4" customFormat="1" customHeight="1" spans="8:48">
      <c r="H3640" s="14"/>
      <c r="AV3640" s="54"/>
    </row>
    <row r="3641" s="4" customFormat="1" customHeight="1" spans="8:48">
      <c r="H3641" s="14"/>
      <c r="AV3641" s="54"/>
    </row>
    <row r="3642" s="4" customFormat="1" customHeight="1" spans="8:48">
      <c r="H3642" s="14"/>
      <c r="AV3642" s="54"/>
    </row>
    <row r="3643" s="4" customFormat="1" customHeight="1" spans="8:48">
      <c r="H3643" s="14"/>
      <c r="AV3643" s="54"/>
    </row>
    <row r="3644" s="4" customFormat="1" customHeight="1" spans="8:48">
      <c r="H3644" s="14"/>
      <c r="AV3644" s="54"/>
    </row>
    <row r="3645" s="4" customFormat="1" customHeight="1" spans="8:48">
      <c r="H3645" s="14"/>
      <c r="AV3645" s="54"/>
    </row>
    <row r="3646" s="4" customFormat="1" customHeight="1" spans="8:48">
      <c r="H3646" s="14"/>
      <c r="AV3646" s="54"/>
    </row>
    <row r="3647" s="4" customFormat="1" customHeight="1" spans="8:48">
      <c r="H3647" s="14"/>
      <c r="AV3647" s="54"/>
    </row>
    <row r="3648" s="4" customFormat="1" customHeight="1" spans="8:48">
      <c r="H3648" s="14"/>
      <c r="AV3648" s="54"/>
    </row>
    <row r="3649" s="4" customFormat="1" customHeight="1" spans="8:48">
      <c r="H3649" s="14"/>
      <c r="AV3649" s="54"/>
    </row>
    <row r="3650" s="4" customFormat="1" customHeight="1" spans="8:48">
      <c r="H3650" s="14"/>
      <c r="AV3650" s="54"/>
    </row>
    <row r="3651" s="4" customFormat="1" customHeight="1" spans="8:48">
      <c r="H3651" s="14"/>
      <c r="AV3651" s="54"/>
    </row>
    <row r="3652" s="4" customFormat="1" customHeight="1" spans="8:48">
      <c r="H3652" s="14"/>
      <c r="AV3652" s="54"/>
    </row>
    <row r="3653" s="4" customFormat="1" customHeight="1" spans="8:48">
      <c r="H3653" s="14"/>
      <c r="AV3653" s="54"/>
    </row>
    <row r="3654" s="4" customFormat="1" customHeight="1" spans="8:48">
      <c r="H3654" s="14"/>
      <c r="AV3654" s="54"/>
    </row>
    <row r="3655" s="4" customFormat="1" customHeight="1" spans="8:48">
      <c r="H3655" s="14"/>
      <c r="AV3655" s="54"/>
    </row>
    <row r="3656" s="4" customFormat="1" customHeight="1" spans="8:48">
      <c r="H3656" s="14"/>
      <c r="AV3656" s="54"/>
    </row>
    <row r="3657" s="4" customFormat="1" customHeight="1" spans="8:48">
      <c r="H3657" s="14"/>
      <c r="AV3657" s="54"/>
    </row>
    <row r="3658" s="4" customFormat="1" customHeight="1" spans="8:48">
      <c r="H3658" s="14"/>
      <c r="AV3658" s="54"/>
    </row>
    <row r="3659" s="4" customFormat="1" customHeight="1" spans="8:48">
      <c r="H3659" s="14"/>
      <c r="AV3659" s="54"/>
    </row>
    <row r="3660" s="4" customFormat="1" customHeight="1" spans="8:48">
      <c r="H3660" s="14"/>
      <c r="AV3660" s="54"/>
    </row>
    <row r="3661" s="4" customFormat="1" customHeight="1" spans="8:48">
      <c r="H3661" s="14"/>
      <c r="AV3661" s="54"/>
    </row>
    <row r="3662" s="4" customFormat="1" customHeight="1" spans="8:48">
      <c r="H3662" s="14"/>
      <c r="AV3662" s="54"/>
    </row>
    <row r="3663" s="4" customFormat="1" customHeight="1" spans="8:48">
      <c r="H3663" s="14"/>
      <c r="AV3663" s="54"/>
    </row>
    <row r="3664" s="4" customFormat="1" customHeight="1" spans="8:48">
      <c r="H3664" s="14"/>
      <c r="AV3664" s="54"/>
    </row>
    <row r="3665" s="4" customFormat="1" customHeight="1" spans="8:48">
      <c r="H3665" s="14"/>
      <c r="AV3665" s="54"/>
    </row>
    <row r="3666" s="4" customFormat="1" customHeight="1" spans="8:48">
      <c r="H3666" s="14"/>
      <c r="AV3666" s="54"/>
    </row>
    <row r="3667" s="4" customFormat="1" customHeight="1" spans="8:48">
      <c r="H3667" s="14"/>
      <c r="AV3667" s="54"/>
    </row>
    <row r="3668" s="4" customFormat="1" customHeight="1" spans="8:48">
      <c r="H3668" s="14"/>
      <c r="AV3668" s="54"/>
    </row>
    <row r="3669" s="4" customFormat="1" customHeight="1" spans="8:48">
      <c r="H3669" s="14"/>
      <c r="AV3669" s="54"/>
    </row>
    <row r="3670" s="4" customFormat="1" customHeight="1" spans="8:48">
      <c r="H3670" s="14"/>
      <c r="AV3670" s="54"/>
    </row>
    <row r="3671" s="4" customFormat="1" customHeight="1" spans="8:48">
      <c r="H3671" s="14"/>
      <c r="AV3671" s="54"/>
    </row>
    <row r="3672" s="4" customFormat="1" customHeight="1" spans="8:48">
      <c r="H3672" s="14"/>
      <c r="AV3672" s="54"/>
    </row>
    <row r="3673" s="4" customFormat="1" customHeight="1" spans="8:48">
      <c r="H3673" s="14"/>
      <c r="AV3673" s="54"/>
    </row>
    <row r="3674" s="4" customFormat="1" customHeight="1" spans="8:48">
      <c r="H3674" s="14"/>
      <c r="AV3674" s="54"/>
    </row>
    <row r="3675" s="4" customFormat="1" customHeight="1" spans="8:48">
      <c r="H3675" s="14"/>
      <c r="AV3675" s="54"/>
    </row>
    <row r="3676" s="4" customFormat="1" customHeight="1" spans="8:48">
      <c r="H3676" s="14"/>
      <c r="AV3676" s="54"/>
    </row>
    <row r="3677" s="4" customFormat="1" customHeight="1" spans="8:48">
      <c r="H3677" s="14"/>
      <c r="AV3677" s="54"/>
    </row>
    <row r="3678" s="4" customFormat="1" customHeight="1" spans="8:48">
      <c r="H3678" s="14"/>
      <c r="AV3678" s="54"/>
    </row>
    <row r="3679" s="4" customFormat="1" customHeight="1" spans="8:48">
      <c r="H3679" s="14"/>
      <c r="AV3679" s="54"/>
    </row>
    <row r="3680" s="4" customFormat="1" customHeight="1" spans="8:48">
      <c r="H3680" s="14"/>
      <c r="AV3680" s="54"/>
    </row>
    <row r="3681" s="4" customFormat="1" customHeight="1" spans="8:48">
      <c r="H3681" s="14"/>
      <c r="AV3681" s="54"/>
    </row>
    <row r="3682" s="4" customFormat="1" customHeight="1" spans="8:48">
      <c r="H3682" s="14"/>
      <c r="AV3682" s="54"/>
    </row>
    <row r="3683" s="4" customFormat="1" customHeight="1" spans="8:48">
      <c r="H3683" s="14"/>
      <c r="AV3683" s="54"/>
    </row>
    <row r="3684" s="4" customFormat="1" customHeight="1" spans="8:48">
      <c r="H3684" s="14"/>
      <c r="AV3684" s="54"/>
    </row>
    <row r="3685" s="4" customFormat="1" customHeight="1" spans="8:48">
      <c r="H3685" s="14"/>
      <c r="AV3685" s="54"/>
    </row>
    <row r="3686" s="4" customFormat="1" customHeight="1" spans="8:48">
      <c r="H3686" s="14"/>
      <c r="AV3686" s="54"/>
    </row>
    <row r="3687" s="4" customFormat="1" customHeight="1" spans="8:48">
      <c r="H3687" s="14"/>
      <c r="AV3687" s="54"/>
    </row>
    <row r="3688" s="4" customFormat="1" customHeight="1" spans="8:48">
      <c r="H3688" s="14"/>
      <c r="AV3688" s="54"/>
    </row>
    <row r="3689" s="4" customFormat="1" customHeight="1" spans="8:48">
      <c r="H3689" s="14"/>
      <c r="AV3689" s="54"/>
    </row>
    <row r="3690" s="4" customFormat="1" customHeight="1" spans="8:48">
      <c r="H3690" s="14"/>
      <c r="AV3690" s="54"/>
    </row>
    <row r="3691" s="4" customFormat="1" customHeight="1" spans="8:48">
      <c r="H3691" s="14"/>
      <c r="AV3691" s="54"/>
    </row>
    <row r="3692" s="4" customFormat="1" customHeight="1" spans="8:48">
      <c r="H3692" s="14"/>
      <c r="AV3692" s="54"/>
    </row>
    <row r="3693" s="4" customFormat="1" customHeight="1" spans="8:48">
      <c r="H3693" s="14"/>
      <c r="AV3693" s="54"/>
    </row>
    <row r="3694" s="4" customFormat="1" customHeight="1" spans="8:48">
      <c r="H3694" s="14"/>
      <c r="AV3694" s="54"/>
    </row>
    <row r="3695" s="4" customFormat="1" customHeight="1" spans="8:48">
      <c r="H3695" s="14"/>
      <c r="AV3695" s="54"/>
    </row>
    <row r="3696" s="4" customFormat="1" customHeight="1" spans="8:48">
      <c r="H3696" s="14"/>
      <c r="AV3696" s="54"/>
    </row>
    <row r="3697" s="4" customFormat="1" customHeight="1" spans="8:48">
      <c r="H3697" s="14"/>
      <c r="AV3697" s="54"/>
    </row>
    <row r="3698" s="4" customFormat="1" customHeight="1" spans="8:48">
      <c r="H3698" s="14"/>
      <c r="AV3698" s="54"/>
    </row>
    <row r="3699" s="4" customFormat="1" customHeight="1" spans="8:48">
      <c r="H3699" s="14"/>
      <c r="AV3699" s="54"/>
    </row>
    <row r="3700" s="4" customFormat="1" customHeight="1" spans="8:48">
      <c r="H3700" s="14"/>
      <c r="AV3700" s="54"/>
    </row>
    <row r="3701" s="4" customFormat="1" customHeight="1" spans="8:48">
      <c r="H3701" s="14"/>
      <c r="AV3701" s="54"/>
    </row>
    <row r="3702" s="4" customFormat="1" customHeight="1" spans="8:48">
      <c r="H3702" s="14"/>
      <c r="AV3702" s="54"/>
    </row>
    <row r="3703" s="4" customFormat="1" customHeight="1" spans="8:48">
      <c r="H3703" s="14"/>
      <c r="AV3703" s="54"/>
    </row>
    <row r="3704" s="4" customFormat="1" customHeight="1" spans="8:48">
      <c r="H3704" s="14"/>
      <c r="AV3704" s="54"/>
    </row>
    <row r="3705" s="4" customFormat="1" customHeight="1" spans="8:48">
      <c r="H3705" s="14"/>
      <c r="AV3705" s="54"/>
    </row>
    <row r="3706" s="4" customFormat="1" customHeight="1" spans="8:48">
      <c r="H3706" s="14"/>
      <c r="AV3706" s="54"/>
    </row>
    <row r="3707" s="4" customFormat="1" customHeight="1" spans="8:48">
      <c r="H3707" s="14"/>
      <c r="AV3707" s="54"/>
    </row>
    <row r="3708" s="4" customFormat="1" customHeight="1" spans="8:48">
      <c r="H3708" s="14"/>
      <c r="AV3708" s="54"/>
    </row>
    <row r="3709" s="4" customFormat="1" customHeight="1" spans="8:48">
      <c r="H3709" s="14"/>
      <c r="AV3709" s="54"/>
    </row>
    <row r="3710" s="4" customFormat="1" customHeight="1" spans="8:48">
      <c r="H3710" s="14"/>
      <c r="AV3710" s="54"/>
    </row>
    <row r="3711" s="4" customFormat="1" customHeight="1" spans="8:48">
      <c r="H3711" s="14"/>
      <c r="AV3711" s="54"/>
    </row>
    <row r="3712" s="4" customFormat="1" customHeight="1" spans="8:48">
      <c r="H3712" s="14"/>
      <c r="AV3712" s="54"/>
    </row>
    <row r="3713" s="4" customFormat="1" customHeight="1" spans="8:48">
      <c r="H3713" s="14"/>
      <c r="AV3713" s="54"/>
    </row>
    <row r="3714" s="4" customFormat="1" customHeight="1" spans="8:48">
      <c r="H3714" s="14"/>
      <c r="AV3714" s="54"/>
    </row>
    <row r="3715" s="4" customFormat="1" customHeight="1" spans="8:48">
      <c r="H3715" s="14"/>
      <c r="AV3715" s="54"/>
    </row>
    <row r="3716" s="4" customFormat="1" customHeight="1" spans="8:48">
      <c r="H3716" s="14"/>
      <c r="AV3716" s="54"/>
    </row>
    <row r="3717" s="4" customFormat="1" customHeight="1" spans="8:48">
      <c r="H3717" s="14"/>
      <c r="AV3717" s="54"/>
    </row>
    <row r="3718" s="4" customFormat="1" customHeight="1" spans="8:48">
      <c r="H3718" s="14"/>
      <c r="AV3718" s="54"/>
    </row>
    <row r="3719" s="4" customFormat="1" customHeight="1" spans="8:48">
      <c r="H3719" s="14"/>
      <c r="AV3719" s="54"/>
    </row>
    <row r="3720" s="4" customFormat="1" customHeight="1" spans="8:48">
      <c r="H3720" s="14"/>
      <c r="AV3720" s="54"/>
    </row>
    <row r="3721" s="4" customFormat="1" customHeight="1" spans="8:48">
      <c r="H3721" s="14"/>
      <c r="AV3721" s="54"/>
    </row>
    <row r="3722" s="4" customFormat="1" customHeight="1" spans="8:48">
      <c r="H3722" s="14"/>
      <c r="AV3722" s="54"/>
    </row>
    <row r="3723" s="4" customFormat="1" customHeight="1" spans="8:48">
      <c r="H3723" s="14"/>
      <c r="AV3723" s="54"/>
    </row>
    <row r="3724" s="4" customFormat="1" customHeight="1" spans="8:48">
      <c r="H3724" s="14"/>
      <c r="AV3724" s="54"/>
    </row>
    <row r="3725" s="4" customFormat="1" customHeight="1" spans="8:48">
      <c r="H3725" s="14"/>
      <c r="AV3725" s="54"/>
    </row>
    <row r="3726" s="4" customFormat="1" customHeight="1" spans="8:48">
      <c r="H3726" s="14"/>
      <c r="AV3726" s="54"/>
    </row>
    <row r="3727" s="4" customFormat="1" customHeight="1" spans="8:48">
      <c r="H3727" s="14"/>
      <c r="AV3727" s="54"/>
    </row>
    <row r="3728" s="4" customFormat="1" customHeight="1" spans="8:48">
      <c r="H3728" s="14"/>
      <c r="AV3728" s="54"/>
    </row>
    <row r="3729" s="4" customFormat="1" customHeight="1" spans="8:48">
      <c r="H3729" s="14"/>
      <c r="AV3729" s="54"/>
    </row>
    <row r="3730" s="4" customFormat="1" customHeight="1" spans="8:48">
      <c r="H3730" s="14"/>
      <c r="AV3730" s="54"/>
    </row>
    <row r="3731" s="4" customFormat="1" customHeight="1" spans="8:48">
      <c r="H3731" s="14"/>
      <c r="AV3731" s="54"/>
    </row>
    <row r="3732" s="4" customFormat="1" customHeight="1" spans="8:48">
      <c r="H3732" s="14"/>
      <c r="AV3732" s="54"/>
    </row>
    <row r="3733" s="4" customFormat="1" customHeight="1" spans="8:48">
      <c r="H3733" s="14"/>
      <c r="AV3733" s="54"/>
    </row>
    <row r="3734" s="4" customFormat="1" customHeight="1" spans="8:48">
      <c r="H3734" s="14"/>
      <c r="AV3734" s="54"/>
    </row>
    <row r="3735" s="4" customFormat="1" customHeight="1" spans="8:48">
      <c r="H3735" s="14"/>
      <c r="AV3735" s="54"/>
    </row>
    <row r="3736" s="4" customFormat="1" customHeight="1" spans="8:48">
      <c r="H3736" s="14"/>
      <c r="AV3736" s="54"/>
    </row>
    <row r="3737" s="4" customFormat="1" customHeight="1" spans="8:48">
      <c r="H3737" s="14"/>
      <c r="AV3737" s="54"/>
    </row>
    <row r="3738" s="4" customFormat="1" customHeight="1" spans="8:48">
      <c r="H3738" s="14"/>
      <c r="AV3738" s="54"/>
    </row>
    <row r="3739" s="4" customFormat="1" customHeight="1" spans="8:48">
      <c r="H3739" s="14"/>
      <c r="AV3739" s="54"/>
    </row>
    <row r="3740" s="4" customFormat="1" customHeight="1" spans="8:48">
      <c r="H3740" s="14"/>
      <c r="AV3740" s="54"/>
    </row>
    <row r="3741" s="4" customFormat="1" customHeight="1" spans="8:48">
      <c r="H3741" s="14"/>
      <c r="AV3741" s="54"/>
    </row>
    <row r="3742" s="4" customFormat="1" customHeight="1" spans="8:48">
      <c r="H3742" s="14"/>
      <c r="AV3742" s="54"/>
    </row>
    <row r="3743" s="4" customFormat="1" customHeight="1" spans="8:48">
      <c r="H3743" s="14"/>
      <c r="AV3743" s="54"/>
    </row>
    <row r="3744" s="4" customFormat="1" customHeight="1" spans="8:48">
      <c r="H3744" s="14"/>
      <c r="AV3744" s="54"/>
    </row>
    <row r="3745" s="4" customFormat="1" customHeight="1" spans="8:48">
      <c r="H3745" s="14"/>
      <c r="AV3745" s="54"/>
    </row>
    <row r="3746" s="4" customFormat="1" customHeight="1" spans="8:48">
      <c r="H3746" s="14"/>
      <c r="AV3746" s="54"/>
    </row>
    <row r="3747" s="4" customFormat="1" customHeight="1" spans="8:48">
      <c r="H3747" s="14"/>
      <c r="AV3747" s="54"/>
    </row>
    <row r="3748" s="4" customFormat="1" customHeight="1" spans="8:48">
      <c r="H3748" s="14"/>
      <c r="AV3748" s="54"/>
    </row>
    <row r="3749" s="4" customFormat="1" customHeight="1" spans="8:48">
      <c r="H3749" s="14"/>
      <c r="AV3749" s="54"/>
    </row>
    <row r="3750" s="4" customFormat="1" customHeight="1" spans="8:48">
      <c r="H3750" s="14"/>
      <c r="AV3750" s="54"/>
    </row>
    <row r="3751" s="4" customFormat="1" customHeight="1" spans="8:48">
      <c r="H3751" s="14"/>
      <c r="AV3751" s="54"/>
    </row>
    <row r="3752" s="4" customFormat="1" customHeight="1" spans="8:48">
      <c r="H3752" s="14"/>
      <c r="AV3752" s="54"/>
    </row>
    <row r="3753" s="4" customFormat="1" customHeight="1" spans="8:48">
      <c r="H3753" s="14"/>
      <c r="AV3753" s="54"/>
    </row>
    <row r="3754" s="4" customFormat="1" customHeight="1" spans="8:48">
      <c r="H3754" s="14"/>
      <c r="AV3754" s="54"/>
    </row>
    <row r="3755" s="4" customFormat="1" customHeight="1" spans="8:48">
      <c r="H3755" s="14"/>
      <c r="AV3755" s="54"/>
    </row>
    <row r="3756" s="4" customFormat="1" customHeight="1" spans="8:48">
      <c r="H3756" s="14"/>
      <c r="AV3756" s="54"/>
    </row>
    <row r="3757" s="4" customFormat="1" customHeight="1" spans="8:48">
      <c r="H3757" s="14"/>
      <c r="AV3757" s="54"/>
    </row>
    <row r="3758" s="4" customFormat="1" customHeight="1" spans="8:48">
      <c r="H3758" s="14"/>
      <c r="AV3758" s="54"/>
    </row>
    <row r="3759" s="4" customFormat="1" customHeight="1" spans="8:48">
      <c r="H3759" s="14"/>
      <c r="AV3759" s="54"/>
    </row>
    <row r="3760" s="4" customFormat="1" customHeight="1" spans="8:48">
      <c r="H3760" s="14"/>
      <c r="AV3760" s="54"/>
    </row>
    <row r="3761" s="4" customFormat="1" customHeight="1" spans="8:48">
      <c r="H3761" s="14"/>
      <c r="AV3761" s="54"/>
    </row>
    <row r="3762" s="4" customFormat="1" customHeight="1" spans="8:48">
      <c r="H3762" s="14"/>
      <c r="AV3762" s="54"/>
    </row>
    <row r="3763" s="4" customFormat="1" customHeight="1" spans="8:48">
      <c r="H3763" s="14"/>
      <c r="AV3763" s="54"/>
    </row>
    <row r="3764" s="4" customFormat="1" customHeight="1" spans="8:48">
      <c r="H3764" s="14"/>
      <c r="AV3764" s="54"/>
    </row>
    <row r="3765" s="4" customFormat="1" customHeight="1" spans="8:48">
      <c r="H3765" s="14"/>
      <c r="AV3765" s="54"/>
    </row>
    <row r="3766" s="4" customFormat="1" customHeight="1" spans="8:48">
      <c r="H3766" s="14"/>
      <c r="AV3766" s="54"/>
    </row>
    <row r="3767" s="4" customFormat="1" customHeight="1" spans="8:48">
      <c r="H3767" s="14"/>
      <c r="AV3767" s="54"/>
    </row>
    <row r="3768" s="4" customFormat="1" customHeight="1" spans="8:48">
      <c r="H3768" s="14"/>
      <c r="AV3768" s="54"/>
    </row>
    <row r="3769" s="4" customFormat="1" customHeight="1" spans="8:48">
      <c r="H3769" s="14"/>
      <c r="AV3769" s="54"/>
    </row>
    <row r="3770" s="4" customFormat="1" customHeight="1" spans="8:48">
      <c r="H3770" s="14"/>
      <c r="AV3770" s="54"/>
    </row>
    <row r="3771" s="4" customFormat="1" customHeight="1" spans="8:48">
      <c r="H3771" s="14"/>
      <c r="AV3771" s="54"/>
    </row>
    <row r="3772" s="4" customFormat="1" customHeight="1" spans="8:48">
      <c r="H3772" s="14"/>
      <c r="AV3772" s="54"/>
    </row>
    <row r="3773" s="4" customFormat="1" customHeight="1" spans="8:48">
      <c r="H3773" s="14"/>
      <c r="AV3773" s="54"/>
    </row>
    <row r="3774" s="4" customFormat="1" customHeight="1" spans="8:48">
      <c r="H3774" s="14"/>
      <c r="AV3774" s="54"/>
    </row>
    <row r="3775" s="4" customFormat="1" customHeight="1" spans="8:48">
      <c r="H3775" s="14"/>
      <c r="AV3775" s="54"/>
    </row>
    <row r="3776" s="4" customFormat="1" customHeight="1" spans="8:48">
      <c r="H3776" s="14"/>
      <c r="AV3776" s="54"/>
    </row>
    <row r="3777" s="4" customFormat="1" customHeight="1" spans="8:48">
      <c r="H3777" s="14"/>
      <c r="AV3777" s="54"/>
    </row>
    <row r="3778" s="4" customFormat="1" customHeight="1" spans="8:48">
      <c r="H3778" s="14"/>
      <c r="AV3778" s="54"/>
    </row>
    <row r="3779" s="4" customFormat="1" customHeight="1" spans="8:48">
      <c r="H3779" s="14"/>
      <c r="AV3779" s="54"/>
    </row>
    <row r="3780" s="4" customFormat="1" customHeight="1" spans="8:48">
      <c r="H3780" s="14"/>
      <c r="AV3780" s="54"/>
    </row>
    <row r="3781" s="4" customFormat="1" customHeight="1" spans="8:48">
      <c r="H3781" s="14"/>
      <c r="AV3781" s="54"/>
    </row>
    <row r="3782" s="4" customFormat="1" customHeight="1" spans="8:48">
      <c r="H3782" s="14"/>
      <c r="AV3782" s="54"/>
    </row>
    <row r="3783" s="4" customFormat="1" customHeight="1" spans="8:48">
      <c r="H3783" s="14"/>
      <c r="AV3783" s="54"/>
    </row>
    <row r="3784" s="4" customFormat="1" customHeight="1" spans="8:48">
      <c r="H3784" s="14"/>
      <c r="AV3784" s="54"/>
    </row>
    <row r="3785" s="4" customFormat="1" customHeight="1" spans="8:48">
      <c r="H3785" s="14"/>
      <c r="AV3785" s="54"/>
    </row>
    <row r="3786" s="4" customFormat="1" customHeight="1" spans="8:48">
      <c r="H3786" s="14"/>
      <c r="AV3786" s="54"/>
    </row>
    <row r="3787" s="4" customFormat="1" customHeight="1" spans="8:48">
      <c r="H3787" s="14"/>
      <c r="AV3787" s="54"/>
    </row>
    <row r="3788" s="4" customFormat="1" customHeight="1" spans="8:48">
      <c r="H3788" s="14"/>
      <c r="AV3788" s="54"/>
    </row>
    <row r="3789" s="4" customFormat="1" customHeight="1" spans="8:48">
      <c r="H3789" s="14"/>
      <c r="AV3789" s="54"/>
    </row>
    <row r="3790" s="4" customFormat="1" customHeight="1" spans="8:48">
      <c r="H3790" s="14"/>
      <c r="AV3790" s="54"/>
    </row>
    <row r="3791" s="4" customFormat="1" customHeight="1" spans="8:48">
      <c r="H3791" s="14"/>
      <c r="AV3791" s="54"/>
    </row>
    <row r="3792" s="4" customFormat="1" customHeight="1" spans="8:48">
      <c r="H3792" s="14"/>
      <c r="AV3792" s="54"/>
    </row>
    <row r="3793" s="4" customFormat="1" customHeight="1" spans="8:48">
      <c r="H3793" s="14"/>
      <c r="AV3793" s="54"/>
    </row>
    <row r="3794" s="4" customFormat="1" customHeight="1" spans="8:48">
      <c r="H3794" s="14"/>
      <c r="AV3794" s="54"/>
    </row>
    <row r="3795" s="4" customFormat="1" customHeight="1" spans="8:48">
      <c r="H3795" s="14"/>
      <c r="AV3795" s="54"/>
    </row>
    <row r="3796" s="4" customFormat="1" customHeight="1" spans="8:48">
      <c r="H3796" s="14"/>
      <c r="AV3796" s="54"/>
    </row>
    <row r="3797" s="4" customFormat="1" customHeight="1" spans="8:48">
      <c r="H3797" s="14"/>
      <c r="AV3797" s="54"/>
    </row>
    <row r="3798" s="4" customFormat="1" customHeight="1" spans="8:48">
      <c r="H3798" s="14"/>
      <c r="AV3798" s="54"/>
    </row>
    <row r="3799" s="4" customFormat="1" customHeight="1" spans="8:48">
      <c r="H3799" s="14"/>
      <c r="AV3799" s="54"/>
    </row>
    <row r="3800" s="4" customFormat="1" customHeight="1" spans="8:48">
      <c r="H3800" s="14"/>
      <c r="AV3800" s="54"/>
    </row>
    <row r="3801" s="4" customFormat="1" customHeight="1" spans="8:48">
      <c r="H3801" s="14"/>
      <c r="AV3801" s="54"/>
    </row>
    <row r="3802" s="4" customFormat="1" customHeight="1" spans="8:48">
      <c r="H3802" s="14"/>
      <c r="AV3802" s="54"/>
    </row>
    <row r="3803" s="4" customFormat="1" customHeight="1" spans="8:48">
      <c r="H3803" s="14"/>
      <c r="AV3803" s="54"/>
    </row>
    <row r="3804" s="4" customFormat="1" customHeight="1" spans="8:48">
      <c r="H3804" s="14"/>
      <c r="AV3804" s="54"/>
    </row>
    <row r="3805" s="4" customFormat="1" customHeight="1" spans="8:48">
      <c r="H3805" s="14"/>
      <c r="AV3805" s="54"/>
    </row>
    <row r="3806" s="4" customFormat="1" customHeight="1" spans="8:48">
      <c r="H3806" s="14"/>
      <c r="AV3806" s="54"/>
    </row>
    <row r="3807" s="4" customFormat="1" customHeight="1" spans="8:48">
      <c r="H3807" s="14"/>
      <c r="AV3807" s="54"/>
    </row>
    <row r="3808" s="4" customFormat="1" customHeight="1" spans="8:48">
      <c r="H3808" s="14"/>
      <c r="AV3808" s="54"/>
    </row>
    <row r="3809" s="4" customFormat="1" customHeight="1" spans="8:48">
      <c r="H3809" s="14"/>
      <c r="AV3809" s="54"/>
    </row>
    <row r="3810" s="4" customFormat="1" customHeight="1" spans="8:48">
      <c r="H3810" s="14"/>
      <c r="AV3810" s="54"/>
    </row>
    <row r="3811" s="4" customFormat="1" customHeight="1" spans="8:48">
      <c r="H3811" s="14"/>
      <c r="AV3811" s="54"/>
    </row>
    <row r="3812" s="4" customFormat="1" customHeight="1" spans="8:48">
      <c r="H3812" s="14"/>
      <c r="AV3812" s="54"/>
    </row>
    <row r="3813" s="4" customFormat="1" customHeight="1" spans="8:48">
      <c r="H3813" s="14"/>
      <c r="AV3813" s="54"/>
    </row>
    <row r="3814" s="4" customFormat="1" customHeight="1" spans="8:48">
      <c r="H3814" s="14"/>
      <c r="AV3814" s="54"/>
    </row>
    <row r="3815" s="4" customFormat="1" customHeight="1" spans="8:48">
      <c r="H3815" s="14"/>
      <c r="AV3815" s="54"/>
    </row>
    <row r="3816" s="4" customFormat="1" customHeight="1" spans="8:48">
      <c r="H3816" s="14"/>
      <c r="AV3816" s="54"/>
    </row>
    <row r="3817" s="4" customFormat="1" customHeight="1" spans="8:48">
      <c r="H3817" s="14"/>
      <c r="AV3817" s="54"/>
    </row>
    <row r="3818" s="4" customFormat="1" customHeight="1" spans="8:48">
      <c r="H3818" s="14"/>
      <c r="AV3818" s="54"/>
    </row>
    <row r="3819" s="4" customFormat="1" customHeight="1" spans="8:48">
      <c r="H3819" s="14"/>
      <c r="AV3819" s="54"/>
    </row>
    <row r="3820" s="4" customFormat="1" customHeight="1" spans="8:48">
      <c r="H3820" s="14"/>
      <c r="AV3820" s="54"/>
    </row>
    <row r="3821" s="4" customFormat="1" customHeight="1" spans="8:48">
      <c r="H3821" s="14"/>
      <c r="AV3821" s="54"/>
    </row>
    <row r="3822" s="4" customFormat="1" customHeight="1" spans="8:48">
      <c r="H3822" s="14"/>
      <c r="AV3822" s="54"/>
    </row>
    <row r="3823" s="4" customFormat="1" customHeight="1" spans="8:48">
      <c r="H3823" s="14"/>
      <c r="AV3823" s="54"/>
    </row>
    <row r="3824" s="4" customFormat="1" customHeight="1" spans="8:48">
      <c r="H3824" s="14"/>
      <c r="AV3824" s="54"/>
    </row>
    <row r="3825" s="4" customFormat="1" customHeight="1" spans="8:48">
      <c r="H3825" s="14"/>
      <c r="AV3825" s="54"/>
    </row>
    <row r="3826" s="4" customFormat="1" customHeight="1" spans="8:48">
      <c r="H3826" s="14"/>
      <c r="AV3826" s="54"/>
    </row>
    <row r="3827" s="4" customFormat="1" customHeight="1" spans="8:48">
      <c r="H3827" s="14"/>
      <c r="AV3827" s="54"/>
    </row>
    <row r="3828" s="4" customFormat="1" customHeight="1" spans="8:48">
      <c r="H3828" s="14"/>
      <c r="AV3828" s="54"/>
    </row>
    <row r="3829" s="4" customFormat="1" customHeight="1" spans="8:48">
      <c r="H3829" s="14"/>
      <c r="AV3829" s="54"/>
    </row>
    <row r="3830" s="4" customFormat="1" customHeight="1" spans="8:48">
      <c r="H3830" s="14"/>
      <c r="AV3830" s="54"/>
    </row>
    <row r="3831" s="4" customFormat="1" customHeight="1" spans="8:48">
      <c r="H3831" s="14"/>
      <c r="AV3831" s="54"/>
    </row>
    <row r="3832" s="4" customFormat="1" customHeight="1" spans="8:48">
      <c r="H3832" s="14"/>
      <c r="AV3832" s="54"/>
    </row>
    <row r="3833" s="4" customFormat="1" customHeight="1" spans="8:48">
      <c r="H3833" s="14"/>
      <c r="AV3833" s="54"/>
    </row>
    <row r="3834" s="4" customFormat="1" customHeight="1" spans="8:48">
      <c r="H3834" s="14"/>
      <c r="AV3834" s="54"/>
    </row>
    <row r="3835" s="4" customFormat="1" customHeight="1" spans="8:48">
      <c r="H3835" s="14"/>
      <c r="AV3835" s="54"/>
    </row>
    <row r="3836" s="4" customFormat="1" customHeight="1" spans="8:48">
      <c r="H3836" s="14"/>
      <c r="AV3836" s="54"/>
    </row>
    <row r="3837" s="4" customFormat="1" customHeight="1" spans="8:48">
      <c r="H3837" s="14"/>
      <c r="AV3837" s="54"/>
    </row>
    <row r="3838" s="4" customFormat="1" customHeight="1" spans="8:48">
      <c r="H3838" s="14"/>
      <c r="AV3838" s="54"/>
    </row>
    <row r="3839" s="4" customFormat="1" customHeight="1" spans="8:48">
      <c r="H3839" s="14"/>
      <c r="AV3839" s="54"/>
    </row>
    <row r="3840" s="4" customFormat="1" customHeight="1" spans="8:48">
      <c r="H3840" s="14"/>
      <c r="AV3840" s="54"/>
    </row>
    <row r="3841" s="4" customFormat="1" customHeight="1" spans="8:48">
      <c r="H3841" s="14"/>
      <c r="AV3841" s="54"/>
    </row>
    <row r="3842" s="4" customFormat="1" customHeight="1" spans="8:48">
      <c r="H3842" s="14"/>
      <c r="AV3842" s="54"/>
    </row>
    <row r="3843" s="4" customFormat="1" customHeight="1" spans="8:48">
      <c r="H3843" s="14"/>
      <c r="AV3843" s="54"/>
    </row>
    <row r="3844" s="4" customFormat="1" customHeight="1" spans="8:48">
      <c r="H3844" s="14"/>
      <c r="AV3844" s="54"/>
    </row>
    <row r="3845" s="4" customFormat="1" customHeight="1" spans="8:48">
      <c r="H3845" s="14"/>
      <c r="AV3845" s="54"/>
    </row>
    <row r="3846" s="4" customFormat="1" customHeight="1" spans="8:48">
      <c r="H3846" s="14"/>
      <c r="AV3846" s="54"/>
    </row>
    <row r="3847" s="4" customFormat="1" customHeight="1" spans="8:48">
      <c r="H3847" s="14"/>
      <c r="AV3847" s="54"/>
    </row>
    <row r="3848" s="4" customFormat="1" customHeight="1" spans="8:48">
      <c r="H3848" s="14"/>
      <c r="AV3848" s="54"/>
    </row>
    <row r="3849" s="4" customFormat="1" customHeight="1" spans="8:48">
      <c r="H3849" s="14"/>
      <c r="AV3849" s="54"/>
    </row>
    <row r="3850" s="4" customFormat="1" customHeight="1" spans="8:48">
      <c r="H3850" s="14"/>
      <c r="AV3850" s="54"/>
    </row>
    <row r="3851" s="4" customFormat="1" customHeight="1" spans="8:48">
      <c r="H3851" s="14"/>
      <c r="AV3851" s="54"/>
    </row>
    <row r="3852" s="4" customFormat="1" customHeight="1" spans="8:48">
      <c r="H3852" s="14"/>
      <c r="AV3852" s="54"/>
    </row>
    <row r="3853" s="4" customFormat="1" customHeight="1" spans="8:48">
      <c r="H3853" s="14"/>
      <c r="AV3853" s="54"/>
    </row>
    <row r="3854" s="4" customFormat="1" customHeight="1" spans="8:48">
      <c r="H3854" s="14"/>
      <c r="AV3854" s="54"/>
    </row>
    <row r="3855" s="4" customFormat="1" customHeight="1" spans="8:48">
      <c r="H3855" s="14"/>
      <c r="AV3855" s="54"/>
    </row>
    <row r="3856" s="4" customFormat="1" customHeight="1" spans="8:48">
      <c r="H3856" s="14"/>
      <c r="AV3856" s="54"/>
    </row>
    <row r="3857" s="4" customFormat="1" customHeight="1" spans="8:48">
      <c r="H3857" s="14"/>
      <c r="AV3857" s="54"/>
    </row>
    <row r="3858" s="4" customFormat="1" customHeight="1" spans="8:48">
      <c r="H3858" s="14"/>
      <c r="AV3858" s="54"/>
    </row>
    <row r="3859" s="4" customFormat="1" customHeight="1" spans="8:48">
      <c r="H3859" s="14"/>
      <c r="AV3859" s="54"/>
    </row>
    <row r="3860" s="4" customFormat="1" customHeight="1" spans="8:48">
      <c r="H3860" s="14"/>
      <c r="AV3860" s="54"/>
    </row>
    <row r="3861" s="4" customFormat="1" customHeight="1" spans="8:48">
      <c r="H3861" s="14"/>
      <c r="AV3861" s="54"/>
    </row>
    <row r="3862" s="4" customFormat="1" customHeight="1" spans="8:48">
      <c r="H3862" s="14"/>
      <c r="AV3862" s="54"/>
    </row>
    <row r="3863" s="4" customFormat="1" customHeight="1" spans="8:48">
      <c r="H3863" s="14"/>
      <c r="AV3863" s="54"/>
    </row>
    <row r="3864" s="4" customFormat="1" customHeight="1" spans="8:48">
      <c r="H3864" s="14"/>
      <c r="AV3864" s="54"/>
    </row>
    <row r="3865" s="4" customFormat="1" customHeight="1" spans="8:48">
      <c r="H3865" s="14"/>
      <c r="AV3865" s="54"/>
    </row>
    <row r="3866" s="4" customFormat="1" customHeight="1" spans="8:48">
      <c r="H3866" s="14"/>
      <c r="AV3866" s="54"/>
    </row>
    <row r="3867" s="4" customFormat="1" customHeight="1" spans="8:48">
      <c r="H3867" s="14"/>
      <c r="AV3867" s="54"/>
    </row>
    <row r="3868" s="4" customFormat="1" customHeight="1" spans="8:48">
      <c r="H3868" s="14"/>
      <c r="AV3868" s="54"/>
    </row>
    <row r="3869" s="4" customFormat="1" customHeight="1" spans="8:48">
      <c r="H3869" s="14"/>
      <c r="AV3869" s="54"/>
    </row>
    <row r="3870" s="4" customFormat="1" customHeight="1" spans="8:48">
      <c r="H3870" s="14"/>
      <c r="AV3870" s="54"/>
    </row>
    <row r="3871" s="4" customFormat="1" customHeight="1" spans="8:48">
      <c r="H3871" s="14"/>
      <c r="AV3871" s="54"/>
    </row>
    <row r="3872" s="4" customFormat="1" customHeight="1" spans="8:48">
      <c r="H3872" s="14"/>
      <c r="AV3872" s="54"/>
    </row>
    <row r="3873" s="4" customFormat="1" customHeight="1" spans="8:48">
      <c r="H3873" s="14"/>
      <c r="AV3873" s="54"/>
    </row>
    <row r="3874" s="4" customFormat="1" customHeight="1" spans="8:48">
      <c r="H3874" s="14"/>
      <c r="AV3874" s="54"/>
    </row>
    <row r="3875" s="4" customFormat="1" customHeight="1" spans="8:48">
      <c r="H3875" s="14"/>
      <c r="AV3875" s="54"/>
    </row>
    <row r="3876" s="4" customFormat="1" customHeight="1" spans="8:48">
      <c r="H3876" s="14"/>
      <c r="AV3876" s="54"/>
    </row>
    <row r="3877" s="4" customFormat="1" customHeight="1" spans="8:48">
      <c r="H3877" s="14"/>
      <c r="AV3877" s="54"/>
    </row>
    <row r="3878" s="4" customFormat="1" customHeight="1" spans="8:48">
      <c r="H3878" s="14"/>
      <c r="AV3878" s="54"/>
    </row>
    <row r="3879" s="4" customFormat="1" customHeight="1" spans="8:48">
      <c r="H3879" s="14"/>
      <c r="AV3879" s="54"/>
    </row>
    <row r="3880" s="4" customFormat="1" customHeight="1" spans="8:48">
      <c r="H3880" s="14"/>
      <c r="AV3880" s="54"/>
    </row>
    <row r="3881" s="4" customFormat="1" customHeight="1" spans="8:48">
      <c r="H3881" s="14"/>
      <c r="AV3881" s="54"/>
    </row>
    <row r="3882" s="4" customFormat="1" customHeight="1" spans="8:48">
      <c r="H3882" s="14"/>
      <c r="AV3882" s="54"/>
    </row>
    <row r="3883" s="4" customFormat="1" customHeight="1" spans="8:48">
      <c r="H3883" s="14"/>
      <c r="AV3883" s="54"/>
    </row>
    <row r="3884" s="4" customFormat="1" customHeight="1" spans="8:48">
      <c r="H3884" s="14"/>
      <c r="AV3884" s="54"/>
    </row>
    <row r="3885" s="4" customFormat="1" customHeight="1" spans="8:48">
      <c r="H3885" s="14"/>
      <c r="AV3885" s="54"/>
    </row>
    <row r="3886" s="4" customFormat="1" customHeight="1" spans="8:48">
      <c r="H3886" s="14"/>
      <c r="AV3886" s="54"/>
    </row>
    <row r="3887" s="4" customFormat="1" customHeight="1" spans="8:48">
      <c r="H3887" s="14"/>
      <c r="AV3887" s="54"/>
    </row>
    <row r="3888" s="4" customFormat="1" customHeight="1" spans="8:48">
      <c r="H3888" s="14"/>
      <c r="AV3888" s="54"/>
    </row>
    <row r="3889" s="4" customFormat="1" customHeight="1" spans="8:48">
      <c r="H3889" s="14"/>
      <c r="AV3889" s="54"/>
    </row>
    <row r="3890" s="4" customFormat="1" customHeight="1" spans="8:48">
      <c r="H3890" s="14"/>
      <c r="AV3890" s="54"/>
    </row>
    <row r="3891" s="4" customFormat="1" customHeight="1" spans="8:48">
      <c r="H3891" s="14"/>
      <c r="AV3891" s="54"/>
    </row>
    <row r="3892" s="4" customFormat="1" customHeight="1" spans="8:48">
      <c r="H3892" s="14"/>
      <c r="AV3892" s="54"/>
    </row>
    <row r="3893" s="4" customFormat="1" customHeight="1" spans="8:48">
      <c r="H3893" s="14"/>
      <c r="AV3893" s="54"/>
    </row>
    <row r="3894" s="4" customFormat="1" customHeight="1" spans="8:48">
      <c r="H3894" s="14"/>
      <c r="AV3894" s="54"/>
    </row>
    <row r="3895" s="4" customFormat="1" customHeight="1" spans="8:48">
      <c r="H3895" s="14"/>
      <c r="AV3895" s="54"/>
    </row>
    <row r="3896" s="4" customFormat="1" customHeight="1" spans="8:48">
      <c r="H3896" s="14"/>
      <c r="AV3896" s="54"/>
    </row>
    <row r="3897" s="4" customFormat="1" customHeight="1" spans="8:48">
      <c r="H3897" s="14"/>
      <c r="AV3897" s="54"/>
    </row>
    <row r="3898" s="4" customFormat="1" customHeight="1" spans="8:48">
      <c r="H3898" s="14"/>
      <c r="AV3898" s="54"/>
    </row>
    <row r="3899" s="4" customFormat="1" customHeight="1" spans="8:48">
      <c r="H3899" s="14"/>
      <c r="AV3899" s="54"/>
    </row>
    <row r="3900" s="4" customFormat="1" customHeight="1" spans="8:48">
      <c r="H3900" s="14"/>
      <c r="AV3900" s="54"/>
    </row>
    <row r="3901" s="4" customFormat="1" customHeight="1" spans="8:48">
      <c r="H3901" s="14"/>
      <c r="AV3901" s="54"/>
    </row>
    <row r="3902" s="4" customFormat="1" customHeight="1" spans="8:48">
      <c r="H3902" s="14"/>
      <c r="AV3902" s="54"/>
    </row>
    <row r="3903" s="4" customFormat="1" customHeight="1" spans="8:48">
      <c r="H3903" s="14"/>
      <c r="AV3903" s="54"/>
    </row>
    <row r="3904" s="4" customFormat="1" customHeight="1" spans="8:48">
      <c r="H3904" s="14"/>
      <c r="AV3904" s="54"/>
    </row>
    <row r="3905" s="4" customFormat="1" customHeight="1" spans="8:48">
      <c r="H3905" s="14"/>
      <c r="AV3905" s="54"/>
    </row>
    <row r="3906" s="4" customFormat="1" customHeight="1" spans="8:48">
      <c r="H3906" s="14"/>
      <c r="AV3906" s="54"/>
    </row>
    <row r="3907" s="4" customFormat="1" customHeight="1" spans="8:48">
      <c r="H3907" s="14"/>
      <c r="AV3907" s="54"/>
    </row>
    <row r="3908" s="4" customFormat="1" customHeight="1" spans="8:48">
      <c r="H3908" s="14"/>
      <c r="AV3908" s="54"/>
    </row>
    <row r="3909" s="4" customFormat="1" customHeight="1" spans="8:48">
      <c r="H3909" s="14"/>
      <c r="AV3909" s="54"/>
    </row>
    <row r="3910" s="4" customFormat="1" customHeight="1" spans="8:48">
      <c r="H3910" s="14"/>
      <c r="AV3910" s="54"/>
    </row>
    <row r="3911" s="4" customFormat="1" customHeight="1" spans="8:48">
      <c r="H3911" s="14"/>
      <c r="AV3911" s="54"/>
    </row>
    <row r="3912" s="4" customFormat="1" customHeight="1" spans="8:48">
      <c r="H3912" s="14"/>
      <c r="AV3912" s="54"/>
    </row>
    <row r="3913" s="4" customFormat="1" customHeight="1" spans="8:48">
      <c r="H3913" s="14"/>
      <c r="AV3913" s="54"/>
    </row>
    <row r="3914" s="4" customFormat="1" customHeight="1" spans="8:48">
      <c r="H3914" s="14"/>
      <c r="AV3914" s="54"/>
    </row>
    <row r="3915" s="4" customFormat="1" customHeight="1" spans="8:48">
      <c r="H3915" s="14"/>
      <c r="AV3915" s="54"/>
    </row>
    <row r="3916" s="4" customFormat="1" customHeight="1" spans="8:48">
      <c r="H3916" s="14"/>
      <c r="AV3916" s="54"/>
    </row>
    <row r="3917" s="4" customFormat="1" customHeight="1" spans="8:48">
      <c r="H3917" s="14"/>
      <c r="AV3917" s="54"/>
    </row>
    <row r="3918" s="4" customFormat="1" customHeight="1" spans="8:48">
      <c r="H3918" s="14"/>
      <c r="AV3918" s="54"/>
    </row>
    <row r="3919" s="4" customFormat="1" customHeight="1" spans="8:48">
      <c r="H3919" s="14"/>
      <c r="AV3919" s="54"/>
    </row>
    <row r="3920" s="4" customFormat="1" customHeight="1" spans="8:48">
      <c r="H3920" s="14"/>
      <c r="AV3920" s="54"/>
    </row>
    <row r="3921" s="4" customFormat="1" customHeight="1" spans="8:48">
      <c r="H3921" s="14"/>
      <c r="AV3921" s="54"/>
    </row>
    <row r="3922" s="4" customFormat="1" customHeight="1" spans="8:48">
      <c r="H3922" s="14"/>
      <c r="AV3922" s="54"/>
    </row>
    <row r="3923" s="4" customFormat="1" customHeight="1" spans="8:48">
      <c r="H3923" s="14"/>
      <c r="AV3923" s="54"/>
    </row>
    <row r="3924" s="4" customFormat="1" customHeight="1" spans="8:48">
      <c r="H3924" s="14"/>
      <c r="AV3924" s="54"/>
    </row>
    <row r="3925" s="4" customFormat="1" customHeight="1" spans="8:48">
      <c r="H3925" s="14"/>
      <c r="AV3925" s="54"/>
    </row>
    <row r="3926" s="4" customFormat="1" customHeight="1" spans="8:48">
      <c r="H3926" s="14"/>
      <c r="AV3926" s="54"/>
    </row>
    <row r="3927" s="4" customFormat="1" customHeight="1" spans="8:48">
      <c r="H3927" s="14"/>
      <c r="AV3927" s="54"/>
    </row>
    <row r="3928" s="4" customFormat="1" customHeight="1" spans="8:48">
      <c r="H3928" s="14"/>
      <c r="AV3928" s="54"/>
    </row>
    <row r="3929" s="4" customFormat="1" customHeight="1" spans="8:48">
      <c r="H3929" s="14"/>
      <c r="AV3929" s="54"/>
    </row>
    <row r="3930" s="4" customFormat="1" customHeight="1" spans="8:48">
      <c r="H3930" s="14"/>
      <c r="AV3930" s="54"/>
    </row>
    <row r="3931" s="4" customFormat="1" customHeight="1" spans="8:48">
      <c r="H3931" s="14"/>
      <c r="AV3931" s="54"/>
    </row>
    <row r="3932" s="4" customFormat="1" customHeight="1" spans="8:48">
      <c r="H3932" s="14"/>
      <c r="AV3932" s="54"/>
    </row>
    <row r="3933" s="4" customFormat="1" customHeight="1" spans="8:48">
      <c r="H3933" s="14"/>
      <c r="AV3933" s="54"/>
    </row>
    <row r="3934" s="4" customFormat="1" customHeight="1" spans="8:48">
      <c r="H3934" s="14"/>
      <c r="AV3934" s="54"/>
    </row>
    <row r="3935" s="4" customFormat="1" customHeight="1" spans="8:48">
      <c r="H3935" s="14"/>
      <c r="AV3935" s="54"/>
    </row>
    <row r="3936" s="4" customFormat="1" customHeight="1" spans="8:48">
      <c r="H3936" s="14"/>
      <c r="AV3936" s="54"/>
    </row>
    <row r="3937" s="4" customFormat="1" customHeight="1" spans="8:48">
      <c r="H3937" s="14"/>
      <c r="AV3937" s="54"/>
    </row>
    <row r="3938" s="4" customFormat="1" customHeight="1" spans="8:48">
      <c r="H3938" s="14"/>
      <c r="AV3938" s="54"/>
    </row>
    <row r="3939" s="4" customFormat="1" customHeight="1" spans="8:48">
      <c r="H3939" s="14"/>
      <c r="AV3939" s="54"/>
    </row>
    <row r="3940" s="4" customFormat="1" customHeight="1" spans="8:48">
      <c r="H3940" s="14"/>
      <c r="AV3940" s="54"/>
    </row>
    <row r="3941" s="4" customFormat="1" customHeight="1" spans="8:48">
      <c r="H3941" s="14"/>
      <c r="AV3941" s="54"/>
    </row>
    <row r="3942" s="4" customFormat="1" customHeight="1" spans="8:48">
      <c r="H3942" s="14"/>
      <c r="AV3942" s="54"/>
    </row>
    <row r="3943" s="4" customFormat="1" customHeight="1" spans="8:48">
      <c r="H3943" s="14"/>
      <c r="AV3943" s="54"/>
    </row>
    <row r="3944" s="4" customFormat="1" customHeight="1" spans="8:48">
      <c r="H3944" s="14"/>
      <c r="AV3944" s="54"/>
    </row>
    <row r="3945" s="4" customFormat="1" customHeight="1" spans="8:48">
      <c r="H3945" s="14"/>
      <c r="AV3945" s="54"/>
    </row>
    <row r="3946" s="4" customFormat="1" customHeight="1" spans="8:48">
      <c r="H3946" s="14"/>
      <c r="AV3946" s="54"/>
    </row>
    <row r="3947" s="4" customFormat="1" customHeight="1" spans="8:48">
      <c r="H3947" s="14"/>
      <c r="AV3947" s="54"/>
    </row>
    <row r="3948" s="4" customFormat="1" customHeight="1" spans="8:48">
      <c r="H3948" s="14"/>
      <c r="AV3948" s="54"/>
    </row>
    <row r="3949" s="4" customFormat="1" customHeight="1" spans="8:48">
      <c r="H3949" s="14"/>
      <c r="AV3949" s="54"/>
    </row>
    <row r="3950" s="4" customFormat="1" customHeight="1" spans="8:48">
      <c r="H3950" s="14"/>
      <c r="AV3950" s="54"/>
    </row>
    <row r="3951" s="4" customFormat="1" customHeight="1" spans="8:48">
      <c r="H3951" s="14"/>
      <c r="AV3951" s="54"/>
    </row>
    <row r="3952" s="4" customFormat="1" customHeight="1" spans="8:48">
      <c r="H3952" s="14"/>
      <c r="AV3952" s="54"/>
    </row>
    <row r="3953" s="4" customFormat="1" customHeight="1" spans="8:48">
      <c r="H3953" s="14"/>
      <c r="AV3953" s="54"/>
    </row>
    <row r="3954" s="4" customFormat="1" customHeight="1" spans="8:48">
      <c r="H3954" s="14"/>
      <c r="AV3954" s="54"/>
    </row>
    <row r="3955" s="4" customFormat="1" customHeight="1" spans="8:48">
      <c r="H3955" s="14"/>
      <c r="AV3955" s="54"/>
    </row>
    <row r="3956" s="4" customFormat="1" customHeight="1" spans="8:48">
      <c r="H3956" s="14"/>
      <c r="AV3956" s="54"/>
    </row>
    <row r="3957" s="4" customFormat="1" customHeight="1" spans="8:48">
      <c r="H3957" s="14"/>
      <c r="AV3957" s="54"/>
    </row>
    <row r="3958" s="4" customFormat="1" customHeight="1" spans="8:48">
      <c r="H3958" s="14"/>
      <c r="AV3958" s="54"/>
    </row>
    <row r="3959" s="4" customFormat="1" customHeight="1" spans="8:48">
      <c r="H3959" s="14"/>
      <c r="AV3959" s="54"/>
    </row>
    <row r="3960" s="4" customFormat="1" customHeight="1" spans="8:48">
      <c r="H3960" s="14"/>
      <c r="AV3960" s="54"/>
    </row>
    <row r="3961" s="4" customFormat="1" customHeight="1" spans="8:48">
      <c r="H3961" s="14"/>
      <c r="AV3961" s="54"/>
    </row>
    <row r="3962" s="4" customFormat="1" customHeight="1" spans="8:48">
      <c r="H3962" s="14"/>
      <c r="AV3962" s="54"/>
    </row>
    <row r="3963" s="4" customFormat="1" customHeight="1" spans="8:48">
      <c r="H3963" s="14"/>
      <c r="AV3963" s="54"/>
    </row>
    <row r="3964" s="4" customFormat="1" customHeight="1" spans="8:48">
      <c r="H3964" s="14"/>
      <c r="AV3964" s="54"/>
    </row>
    <row r="3965" s="4" customFormat="1" customHeight="1" spans="8:48">
      <c r="H3965" s="14"/>
      <c r="AV3965" s="54"/>
    </row>
    <row r="3966" s="4" customFormat="1" customHeight="1" spans="8:48">
      <c r="H3966" s="14"/>
      <c r="AV3966" s="54"/>
    </row>
    <row r="3967" s="4" customFormat="1" customHeight="1" spans="8:48">
      <c r="H3967" s="14"/>
      <c r="AV3967" s="54"/>
    </row>
    <row r="3968" s="4" customFormat="1" customHeight="1" spans="8:48">
      <c r="H3968" s="14"/>
      <c r="AV3968" s="54"/>
    </row>
    <row r="3969" s="4" customFormat="1" customHeight="1" spans="8:48">
      <c r="H3969" s="14"/>
      <c r="AV3969" s="54"/>
    </row>
    <row r="3970" s="4" customFormat="1" customHeight="1" spans="8:48">
      <c r="H3970" s="14"/>
      <c r="AV3970" s="54"/>
    </row>
    <row r="3971" s="4" customFormat="1" customHeight="1" spans="8:48">
      <c r="H3971" s="14"/>
      <c r="AV3971" s="54"/>
    </row>
    <row r="3972" s="4" customFormat="1" customHeight="1" spans="8:48">
      <c r="H3972" s="14"/>
      <c r="AV3972" s="54"/>
    </row>
    <row r="3973" s="4" customFormat="1" customHeight="1" spans="8:48">
      <c r="H3973" s="14"/>
      <c r="AV3973" s="54"/>
    </row>
    <row r="3974" s="4" customFormat="1" customHeight="1" spans="8:48">
      <c r="H3974" s="14"/>
      <c r="AV3974" s="54"/>
    </row>
    <row r="3975" s="4" customFormat="1" customHeight="1" spans="8:48">
      <c r="H3975" s="14"/>
      <c r="AV3975" s="54"/>
    </row>
    <row r="3976" s="4" customFormat="1" customHeight="1" spans="8:48">
      <c r="H3976" s="14"/>
      <c r="AV3976" s="54"/>
    </row>
    <row r="3977" s="4" customFormat="1" customHeight="1" spans="8:48">
      <c r="H3977" s="14"/>
      <c r="AV3977" s="54"/>
    </row>
    <row r="3978" s="4" customFormat="1" customHeight="1" spans="8:48">
      <c r="H3978" s="14"/>
      <c r="AV3978" s="54"/>
    </row>
    <row r="3979" s="4" customFormat="1" customHeight="1" spans="8:48">
      <c r="H3979" s="14"/>
      <c r="AV3979" s="54"/>
    </row>
    <row r="3980" s="4" customFormat="1" customHeight="1" spans="8:48">
      <c r="H3980" s="14"/>
      <c r="AV3980" s="54"/>
    </row>
    <row r="3981" s="4" customFormat="1" customHeight="1" spans="8:48">
      <c r="H3981" s="14"/>
      <c r="AV3981" s="54"/>
    </row>
    <row r="3982" s="4" customFormat="1" customHeight="1" spans="8:48">
      <c r="H3982" s="14"/>
      <c r="AV3982" s="54"/>
    </row>
    <row r="3983" s="4" customFormat="1" customHeight="1" spans="8:48">
      <c r="H3983" s="14"/>
      <c r="AV3983" s="54"/>
    </row>
    <row r="3984" s="4" customFormat="1" customHeight="1" spans="8:48">
      <c r="H3984" s="14"/>
      <c r="AV3984" s="54"/>
    </row>
    <row r="3985" s="4" customFormat="1" customHeight="1" spans="8:48">
      <c r="H3985" s="14"/>
      <c r="AV3985" s="54"/>
    </row>
    <row r="3986" s="4" customFormat="1" customHeight="1" spans="8:48">
      <c r="H3986" s="14"/>
      <c r="AV3986" s="54"/>
    </row>
    <row r="3987" s="4" customFormat="1" customHeight="1" spans="8:48">
      <c r="H3987" s="14"/>
      <c r="AV3987" s="54"/>
    </row>
    <row r="3988" s="4" customFormat="1" customHeight="1" spans="8:48">
      <c r="H3988" s="14"/>
      <c r="AV3988" s="54"/>
    </row>
    <row r="3989" s="4" customFormat="1" customHeight="1" spans="8:48">
      <c r="H3989" s="14"/>
      <c r="AV3989" s="54"/>
    </row>
    <row r="3990" s="4" customFormat="1" customHeight="1" spans="8:48">
      <c r="H3990" s="14"/>
      <c r="AV3990" s="54"/>
    </row>
    <row r="3991" s="4" customFormat="1" customHeight="1" spans="8:48">
      <c r="H3991" s="14"/>
      <c r="AV3991" s="54"/>
    </row>
    <row r="3992" s="4" customFormat="1" customHeight="1" spans="8:48">
      <c r="H3992" s="14"/>
      <c r="AV3992" s="54"/>
    </row>
    <row r="3993" s="4" customFormat="1" customHeight="1" spans="8:48">
      <c r="H3993" s="14"/>
      <c r="AV3993" s="54"/>
    </row>
    <row r="3994" s="4" customFormat="1" customHeight="1" spans="8:48">
      <c r="H3994" s="14"/>
      <c r="AV3994" s="54"/>
    </row>
    <row r="3995" s="4" customFormat="1" customHeight="1" spans="8:48">
      <c r="H3995" s="14"/>
      <c r="AV3995" s="54"/>
    </row>
    <row r="3996" s="4" customFormat="1" customHeight="1" spans="8:48">
      <c r="H3996" s="14"/>
      <c r="AV3996" s="54"/>
    </row>
    <row r="3997" s="4" customFormat="1" customHeight="1" spans="8:48">
      <c r="H3997" s="14"/>
      <c r="AV3997" s="54"/>
    </row>
    <row r="3998" s="4" customFormat="1" customHeight="1" spans="8:48">
      <c r="H3998" s="14"/>
      <c r="AV3998" s="54"/>
    </row>
    <row r="3999" s="4" customFormat="1" customHeight="1" spans="8:48">
      <c r="H3999" s="14"/>
      <c r="AV3999" s="54"/>
    </row>
    <row r="4000" s="4" customFormat="1" customHeight="1" spans="8:48">
      <c r="H4000" s="14"/>
      <c r="AV4000" s="54"/>
    </row>
    <row r="4001" s="4" customFormat="1" customHeight="1" spans="8:48">
      <c r="H4001" s="14"/>
      <c r="AV4001" s="54"/>
    </row>
    <row r="4002" s="4" customFormat="1" customHeight="1" spans="8:48">
      <c r="H4002" s="14"/>
      <c r="AV4002" s="54"/>
    </row>
    <row r="4003" s="4" customFormat="1" customHeight="1" spans="8:48">
      <c r="H4003" s="14"/>
      <c r="AV4003" s="54"/>
    </row>
    <row r="4004" s="4" customFormat="1" customHeight="1" spans="8:48">
      <c r="H4004" s="14"/>
      <c r="AV4004" s="54"/>
    </row>
    <row r="4005" s="4" customFormat="1" customHeight="1" spans="8:48">
      <c r="H4005" s="14"/>
      <c r="AV4005" s="54"/>
    </row>
    <row r="4006" s="4" customFormat="1" customHeight="1" spans="8:48">
      <c r="H4006" s="14"/>
      <c r="AV4006" s="54"/>
    </row>
    <row r="4007" s="4" customFormat="1" customHeight="1" spans="8:48">
      <c r="H4007" s="14"/>
      <c r="AV4007" s="54"/>
    </row>
    <row r="4008" s="4" customFormat="1" customHeight="1" spans="8:48">
      <c r="H4008" s="14"/>
      <c r="AV4008" s="54"/>
    </row>
    <row r="4009" s="4" customFormat="1" customHeight="1" spans="8:48">
      <c r="H4009" s="14"/>
      <c r="AV4009" s="54"/>
    </row>
    <row r="4010" s="4" customFormat="1" customHeight="1" spans="8:48">
      <c r="H4010" s="14"/>
      <c r="AV4010" s="54"/>
    </row>
    <row r="4011" s="4" customFormat="1" customHeight="1" spans="8:48">
      <c r="H4011" s="14"/>
      <c r="AV4011" s="54"/>
    </row>
    <row r="4012" s="4" customFormat="1" customHeight="1" spans="8:48">
      <c r="H4012" s="14"/>
      <c r="AV4012" s="54"/>
    </row>
    <row r="4013" s="4" customFormat="1" customHeight="1" spans="8:48">
      <c r="H4013" s="14"/>
      <c r="AV4013" s="54"/>
    </row>
    <row r="4014" s="4" customFormat="1" customHeight="1" spans="8:48">
      <c r="H4014" s="14"/>
      <c r="AV4014" s="54"/>
    </row>
    <row r="4015" s="4" customFormat="1" customHeight="1" spans="8:48">
      <c r="H4015" s="14"/>
      <c r="AV4015" s="54"/>
    </row>
    <row r="4016" s="4" customFormat="1" customHeight="1" spans="8:48">
      <c r="H4016" s="14"/>
      <c r="AV4016" s="54"/>
    </row>
    <row r="4017" s="4" customFormat="1" customHeight="1" spans="8:48">
      <c r="H4017" s="14"/>
      <c r="AV4017" s="54"/>
    </row>
    <row r="4018" s="4" customFormat="1" customHeight="1" spans="8:48">
      <c r="H4018" s="14"/>
      <c r="AV4018" s="54"/>
    </row>
    <row r="4019" s="4" customFormat="1" customHeight="1" spans="8:48">
      <c r="H4019" s="14"/>
      <c r="AV4019" s="54"/>
    </row>
    <row r="4020" s="4" customFormat="1" customHeight="1" spans="8:48">
      <c r="H4020" s="14"/>
      <c r="AV4020" s="54"/>
    </row>
    <row r="4021" s="4" customFormat="1" customHeight="1" spans="8:48">
      <c r="H4021" s="14"/>
      <c r="AV4021" s="54"/>
    </row>
    <row r="4022" s="4" customFormat="1" customHeight="1" spans="8:48">
      <c r="H4022" s="14"/>
      <c r="AV4022" s="54"/>
    </row>
    <row r="4023" s="4" customFormat="1" customHeight="1" spans="8:48">
      <c r="H4023" s="14"/>
      <c r="AV4023" s="54"/>
    </row>
    <row r="4024" s="4" customFormat="1" customHeight="1" spans="8:48">
      <c r="H4024" s="14"/>
      <c r="AV4024" s="54"/>
    </row>
    <row r="4025" s="4" customFormat="1" customHeight="1" spans="8:48">
      <c r="H4025" s="14"/>
      <c r="AV4025" s="54"/>
    </row>
    <row r="4026" s="4" customFormat="1" customHeight="1" spans="8:48">
      <c r="H4026" s="14"/>
      <c r="AV4026" s="54"/>
    </row>
    <row r="4027" s="4" customFormat="1" customHeight="1" spans="8:48">
      <c r="H4027" s="14"/>
      <c r="AV4027" s="54"/>
    </row>
    <row r="4028" s="4" customFormat="1" customHeight="1" spans="8:48">
      <c r="H4028" s="14"/>
      <c r="AV4028" s="54"/>
    </row>
    <row r="4029" s="4" customFormat="1" customHeight="1" spans="8:48">
      <c r="H4029" s="14"/>
      <c r="AV4029" s="54"/>
    </row>
    <row r="4030" s="4" customFormat="1" customHeight="1" spans="8:48">
      <c r="H4030" s="14"/>
      <c r="AV4030" s="54"/>
    </row>
    <row r="4031" s="4" customFormat="1" customHeight="1" spans="8:48">
      <c r="H4031" s="14"/>
      <c r="AV4031" s="54"/>
    </row>
    <row r="4032" s="4" customFormat="1" customHeight="1" spans="8:48">
      <c r="H4032" s="14"/>
      <c r="AV4032" s="54"/>
    </row>
    <row r="4033" s="4" customFormat="1" customHeight="1" spans="8:48">
      <c r="H4033" s="14"/>
      <c r="AV4033" s="54"/>
    </row>
    <row r="4034" s="4" customFormat="1" customHeight="1" spans="8:48">
      <c r="H4034" s="14"/>
      <c r="AV4034" s="54"/>
    </row>
    <row r="4035" s="4" customFormat="1" customHeight="1" spans="8:48">
      <c r="H4035" s="14"/>
      <c r="AV4035" s="54"/>
    </row>
    <row r="4036" s="4" customFormat="1" customHeight="1" spans="8:48">
      <c r="H4036" s="14"/>
      <c r="AV4036" s="54"/>
    </row>
    <row r="4037" s="4" customFormat="1" customHeight="1" spans="8:48">
      <c r="H4037" s="14"/>
      <c r="AV4037" s="54"/>
    </row>
    <row r="4038" s="4" customFormat="1" customHeight="1" spans="8:48">
      <c r="H4038" s="14"/>
      <c r="AV4038" s="54"/>
    </row>
    <row r="4039" s="4" customFormat="1" customHeight="1" spans="8:48">
      <c r="H4039" s="14"/>
      <c r="AV4039" s="54"/>
    </row>
    <row r="4040" s="4" customFormat="1" customHeight="1" spans="8:48">
      <c r="H4040" s="14"/>
      <c r="AV4040" s="54"/>
    </row>
    <row r="4041" s="4" customFormat="1" customHeight="1" spans="8:48">
      <c r="H4041" s="14"/>
      <c r="AV4041" s="54"/>
    </row>
    <row r="4042" s="4" customFormat="1" customHeight="1" spans="8:48">
      <c r="H4042" s="14"/>
      <c r="AV4042" s="54"/>
    </row>
    <row r="4043" s="4" customFormat="1" customHeight="1" spans="8:48">
      <c r="H4043" s="14"/>
      <c r="AV4043" s="54"/>
    </row>
    <row r="4044" s="4" customFormat="1" customHeight="1" spans="8:48">
      <c r="H4044" s="14"/>
      <c r="AV4044" s="54"/>
    </row>
    <row r="4045" s="4" customFormat="1" customHeight="1" spans="8:48">
      <c r="H4045" s="14"/>
      <c r="AV4045" s="54"/>
    </row>
    <row r="4046" s="4" customFormat="1" customHeight="1" spans="8:48">
      <c r="H4046" s="14"/>
      <c r="AV4046" s="54"/>
    </row>
    <row r="4047" s="4" customFormat="1" customHeight="1" spans="8:48">
      <c r="H4047" s="14"/>
      <c r="AV4047" s="54"/>
    </row>
    <row r="4048" s="4" customFormat="1" customHeight="1" spans="8:48">
      <c r="H4048" s="14"/>
      <c r="AV4048" s="54"/>
    </row>
    <row r="4049" s="4" customFormat="1" customHeight="1" spans="8:48">
      <c r="H4049" s="14"/>
      <c r="AV4049" s="54"/>
    </row>
    <row r="4050" s="4" customFormat="1" customHeight="1" spans="8:48">
      <c r="H4050" s="14"/>
      <c r="AV4050" s="54"/>
    </row>
    <row r="4051" s="4" customFormat="1" customHeight="1" spans="8:48">
      <c r="H4051" s="14"/>
      <c r="AV4051" s="54"/>
    </row>
    <row r="4052" s="4" customFormat="1" customHeight="1" spans="8:48">
      <c r="H4052" s="14"/>
      <c r="AV4052" s="54"/>
    </row>
    <row r="4053" s="4" customFormat="1" customHeight="1" spans="8:48">
      <c r="H4053" s="14"/>
      <c r="AV4053" s="54"/>
    </row>
    <row r="4054" s="4" customFormat="1" customHeight="1" spans="8:48">
      <c r="H4054" s="14"/>
      <c r="AV4054" s="54"/>
    </row>
    <row r="4055" s="4" customFormat="1" customHeight="1" spans="8:48">
      <c r="H4055" s="14"/>
      <c r="AV4055" s="54"/>
    </row>
    <row r="4056" s="4" customFormat="1" customHeight="1" spans="8:48">
      <c r="H4056" s="14"/>
      <c r="AV4056" s="54"/>
    </row>
    <row r="4057" s="4" customFormat="1" customHeight="1" spans="8:48">
      <c r="H4057" s="14"/>
      <c r="AV4057" s="54"/>
    </row>
    <row r="4058" s="4" customFormat="1" customHeight="1" spans="8:48">
      <c r="H4058" s="14"/>
      <c r="AV4058" s="54"/>
    </row>
    <row r="4059" s="4" customFormat="1" customHeight="1" spans="8:48">
      <c r="H4059" s="14"/>
      <c r="AV4059" s="54"/>
    </row>
    <row r="4060" s="4" customFormat="1" customHeight="1" spans="8:48">
      <c r="H4060" s="14"/>
      <c r="AV4060" s="54"/>
    </row>
    <row r="4061" s="4" customFormat="1" customHeight="1" spans="8:48">
      <c r="H4061" s="14"/>
      <c r="AV4061" s="54"/>
    </row>
    <row r="4062" s="4" customFormat="1" customHeight="1" spans="8:48">
      <c r="H4062" s="14"/>
      <c r="AV4062" s="54"/>
    </row>
    <row r="4063" s="4" customFormat="1" customHeight="1" spans="8:48">
      <c r="H4063" s="14"/>
      <c r="AV4063" s="54"/>
    </row>
    <row r="4064" s="4" customFormat="1" customHeight="1" spans="8:48">
      <c r="H4064" s="14"/>
      <c r="AV4064" s="54"/>
    </row>
    <row r="4065" s="4" customFormat="1" customHeight="1" spans="8:48">
      <c r="H4065" s="14"/>
      <c r="AV4065" s="54"/>
    </row>
    <row r="4066" s="4" customFormat="1" customHeight="1" spans="8:48">
      <c r="H4066" s="14"/>
      <c r="AV4066" s="54"/>
    </row>
    <row r="4067" s="4" customFormat="1" customHeight="1" spans="8:48">
      <c r="H4067" s="14"/>
      <c r="AV4067" s="54"/>
    </row>
    <row r="4068" s="4" customFormat="1" customHeight="1" spans="8:48">
      <c r="H4068" s="14"/>
      <c r="AV4068" s="54"/>
    </row>
    <row r="4069" s="4" customFormat="1" customHeight="1" spans="8:48">
      <c r="H4069" s="14"/>
      <c r="AV4069" s="54"/>
    </row>
    <row r="4070" s="4" customFormat="1" customHeight="1" spans="8:48">
      <c r="H4070" s="14"/>
      <c r="AV4070" s="54"/>
    </row>
    <row r="4071" s="4" customFormat="1" customHeight="1" spans="8:48">
      <c r="H4071" s="14"/>
      <c r="AV4071" s="54"/>
    </row>
    <row r="4072" s="4" customFormat="1" customHeight="1" spans="8:48">
      <c r="H4072" s="14"/>
      <c r="AV4072" s="54"/>
    </row>
    <row r="4073" s="4" customFormat="1" customHeight="1" spans="8:48">
      <c r="H4073" s="14"/>
      <c r="AV4073" s="54"/>
    </row>
    <row r="4074" s="4" customFormat="1" customHeight="1" spans="8:48">
      <c r="H4074" s="14"/>
      <c r="AV4074" s="54"/>
    </row>
    <row r="4075" s="4" customFormat="1" customHeight="1" spans="8:48">
      <c r="H4075" s="14"/>
      <c r="AV4075" s="54"/>
    </row>
    <row r="4076" s="4" customFormat="1" customHeight="1" spans="8:48">
      <c r="H4076" s="14"/>
      <c r="AV4076" s="54"/>
    </row>
    <row r="4077" s="4" customFormat="1" customHeight="1" spans="8:48">
      <c r="H4077" s="14"/>
      <c r="AV4077" s="54"/>
    </row>
    <row r="4078" s="4" customFormat="1" customHeight="1" spans="8:48">
      <c r="H4078" s="14"/>
      <c r="AV4078" s="54"/>
    </row>
    <row r="4079" s="4" customFormat="1" customHeight="1" spans="8:48">
      <c r="H4079" s="14"/>
      <c r="AV4079" s="54"/>
    </row>
    <row r="4080" s="4" customFormat="1" customHeight="1" spans="8:48">
      <c r="H4080" s="14"/>
      <c r="AV4080" s="54"/>
    </row>
    <row r="4081" s="4" customFormat="1" customHeight="1" spans="8:48">
      <c r="H4081" s="14"/>
      <c r="AV4081" s="54"/>
    </row>
    <row r="4082" s="4" customFormat="1" customHeight="1" spans="8:48">
      <c r="H4082" s="14"/>
      <c r="AV4082" s="54"/>
    </row>
    <row r="4083" s="4" customFormat="1" customHeight="1" spans="8:48">
      <c r="H4083" s="14"/>
      <c r="AV4083" s="54"/>
    </row>
    <row r="4084" s="4" customFormat="1" customHeight="1" spans="8:48">
      <c r="H4084" s="14"/>
      <c r="AV4084" s="54"/>
    </row>
    <row r="4085" s="4" customFormat="1" customHeight="1" spans="8:48">
      <c r="H4085" s="14"/>
      <c r="AV4085" s="54"/>
    </row>
    <row r="4086" s="4" customFormat="1" customHeight="1" spans="8:48">
      <c r="H4086" s="14"/>
      <c r="AV4086" s="54"/>
    </row>
    <row r="4087" s="4" customFormat="1" customHeight="1" spans="8:48">
      <c r="H4087" s="14"/>
      <c r="AV4087" s="54"/>
    </row>
    <row r="4088" s="4" customFormat="1" customHeight="1" spans="8:48">
      <c r="H4088" s="14"/>
      <c r="AV4088" s="54"/>
    </row>
    <row r="4089" s="4" customFormat="1" customHeight="1" spans="8:48">
      <c r="H4089" s="14"/>
      <c r="AV4089" s="54"/>
    </row>
    <row r="4090" s="4" customFormat="1" customHeight="1" spans="8:48">
      <c r="H4090" s="14"/>
      <c r="AV4090" s="54"/>
    </row>
    <row r="4091" s="4" customFormat="1" customHeight="1" spans="8:48">
      <c r="H4091" s="14"/>
      <c r="AV4091" s="54"/>
    </row>
    <row r="4092" s="4" customFormat="1" customHeight="1" spans="8:48">
      <c r="H4092" s="14"/>
      <c r="AV4092" s="54"/>
    </row>
    <row r="4093" s="4" customFormat="1" customHeight="1" spans="8:48">
      <c r="H4093" s="14"/>
      <c r="AV4093" s="54"/>
    </row>
    <row r="4094" s="4" customFormat="1" customHeight="1" spans="8:48">
      <c r="H4094" s="14"/>
      <c r="AV4094" s="54"/>
    </row>
    <row r="4095" s="4" customFormat="1" customHeight="1" spans="8:48">
      <c r="H4095" s="14"/>
      <c r="AV4095" s="54"/>
    </row>
    <row r="4096" s="4" customFormat="1" customHeight="1" spans="8:48">
      <c r="H4096" s="14"/>
      <c r="AV4096" s="54"/>
    </row>
    <row r="4097" s="4" customFormat="1" customHeight="1" spans="8:48">
      <c r="H4097" s="14"/>
      <c r="AV4097" s="54"/>
    </row>
    <row r="4098" s="4" customFormat="1" customHeight="1" spans="8:48">
      <c r="H4098" s="14"/>
      <c r="AV4098" s="54"/>
    </row>
    <row r="4099" s="4" customFormat="1" customHeight="1" spans="8:48">
      <c r="H4099" s="14"/>
      <c r="AV4099" s="54"/>
    </row>
    <row r="4100" s="4" customFormat="1" customHeight="1" spans="8:48">
      <c r="H4100" s="14"/>
      <c r="AV4100" s="54"/>
    </row>
    <row r="4101" s="4" customFormat="1" customHeight="1" spans="8:48">
      <c r="H4101" s="14"/>
      <c r="AV4101" s="54"/>
    </row>
    <row r="4102" s="4" customFormat="1" customHeight="1" spans="8:48">
      <c r="H4102" s="14"/>
      <c r="AV4102" s="54"/>
    </row>
    <row r="4103" s="4" customFormat="1" customHeight="1" spans="8:48">
      <c r="H4103" s="14"/>
      <c r="AV4103" s="54"/>
    </row>
    <row r="4104" s="4" customFormat="1" customHeight="1" spans="8:48">
      <c r="H4104" s="14"/>
      <c r="AV4104" s="54"/>
    </row>
    <row r="4105" s="4" customFormat="1" customHeight="1" spans="8:48">
      <c r="H4105" s="14"/>
      <c r="AV4105" s="54"/>
    </row>
    <row r="4106" s="4" customFormat="1" customHeight="1" spans="8:48">
      <c r="H4106" s="14"/>
      <c r="AV4106" s="54"/>
    </row>
    <row r="4107" s="4" customFormat="1" customHeight="1" spans="8:48">
      <c r="H4107" s="14"/>
      <c r="AV4107" s="54"/>
    </row>
    <row r="4108" s="4" customFormat="1" customHeight="1" spans="8:48">
      <c r="H4108" s="14"/>
      <c r="AV4108" s="54"/>
    </row>
    <row r="4109" s="4" customFormat="1" customHeight="1" spans="8:48">
      <c r="H4109" s="14"/>
      <c r="AV4109" s="54"/>
    </row>
    <row r="4110" s="4" customFormat="1" customHeight="1" spans="8:48">
      <c r="H4110" s="14"/>
      <c r="AV4110" s="54"/>
    </row>
    <row r="4111" s="4" customFormat="1" customHeight="1" spans="8:48">
      <c r="H4111" s="14"/>
      <c r="AV4111" s="54"/>
    </row>
    <row r="4112" s="4" customFormat="1" customHeight="1" spans="8:48">
      <c r="H4112" s="14"/>
      <c r="AV4112" s="54"/>
    </row>
    <row r="4113" s="4" customFormat="1" customHeight="1" spans="8:48">
      <c r="H4113" s="14"/>
      <c r="AV4113" s="54"/>
    </row>
    <row r="4114" s="4" customFormat="1" customHeight="1" spans="8:48">
      <c r="H4114" s="14"/>
      <c r="AV4114" s="54"/>
    </row>
    <row r="4115" s="4" customFormat="1" customHeight="1" spans="8:48">
      <c r="H4115" s="14"/>
      <c r="AV4115" s="54"/>
    </row>
    <row r="4116" s="4" customFormat="1" customHeight="1" spans="8:48">
      <c r="H4116" s="14"/>
      <c r="AV4116" s="54"/>
    </row>
    <row r="4117" s="4" customFormat="1" customHeight="1" spans="8:48">
      <c r="H4117" s="14"/>
      <c r="AV4117" s="54"/>
    </row>
    <row r="4118" s="4" customFormat="1" customHeight="1" spans="8:48">
      <c r="H4118" s="14"/>
      <c r="AV4118" s="54"/>
    </row>
    <row r="4119" s="4" customFormat="1" customHeight="1" spans="8:48">
      <c r="H4119" s="14"/>
      <c r="AV4119" s="54"/>
    </row>
    <row r="4120" s="4" customFormat="1" customHeight="1" spans="8:48">
      <c r="H4120" s="14"/>
      <c r="AV4120" s="54"/>
    </row>
    <row r="4121" s="4" customFormat="1" customHeight="1" spans="8:48">
      <c r="H4121" s="14"/>
      <c r="AV4121" s="54"/>
    </row>
    <row r="4122" s="4" customFormat="1" customHeight="1" spans="8:48">
      <c r="H4122" s="14"/>
      <c r="AV4122" s="54"/>
    </row>
    <row r="4123" s="4" customFormat="1" customHeight="1" spans="8:48">
      <c r="H4123" s="14"/>
      <c r="AV4123" s="54"/>
    </row>
    <row r="4124" s="4" customFormat="1" customHeight="1" spans="8:48">
      <c r="H4124" s="14"/>
      <c r="AV4124" s="54"/>
    </row>
    <row r="4125" s="4" customFormat="1" customHeight="1" spans="8:48">
      <c r="H4125" s="14"/>
      <c r="AV4125" s="54"/>
    </row>
    <row r="4126" s="4" customFormat="1" customHeight="1" spans="8:48">
      <c r="H4126" s="14"/>
      <c r="AV4126" s="54"/>
    </row>
    <row r="4127" s="4" customFormat="1" customHeight="1" spans="8:48">
      <c r="H4127" s="14"/>
      <c r="AV4127" s="54"/>
    </row>
    <row r="4128" s="4" customFormat="1" customHeight="1" spans="8:48">
      <c r="H4128" s="14"/>
      <c r="AV4128" s="54"/>
    </row>
    <row r="4129" s="4" customFormat="1" customHeight="1" spans="8:48">
      <c r="H4129" s="14"/>
      <c r="AV4129" s="54"/>
    </row>
    <row r="4130" s="4" customFormat="1" customHeight="1" spans="8:48">
      <c r="H4130" s="14"/>
      <c r="AV4130" s="54"/>
    </row>
    <row r="4131" s="4" customFormat="1" customHeight="1" spans="8:48">
      <c r="H4131" s="14"/>
      <c r="AV4131" s="54"/>
    </row>
    <row r="4132" s="4" customFormat="1" customHeight="1" spans="8:48">
      <c r="H4132" s="14"/>
      <c r="AV4132" s="54"/>
    </row>
    <row r="4133" s="4" customFormat="1" customHeight="1" spans="8:48">
      <c r="H4133" s="14"/>
      <c r="AV4133" s="54"/>
    </row>
    <row r="4134" s="4" customFormat="1" customHeight="1" spans="8:48">
      <c r="H4134" s="14"/>
      <c r="AV4134" s="54"/>
    </row>
    <row r="4135" s="4" customFormat="1" customHeight="1" spans="8:48">
      <c r="H4135" s="14"/>
      <c r="AV4135" s="54"/>
    </row>
    <row r="4136" s="4" customFormat="1" customHeight="1" spans="8:48">
      <c r="H4136" s="14"/>
      <c r="AV4136" s="54"/>
    </row>
    <row r="4137" s="4" customFormat="1" customHeight="1" spans="8:48">
      <c r="H4137" s="14"/>
      <c r="AV4137" s="54"/>
    </row>
    <row r="4138" s="4" customFormat="1" customHeight="1" spans="8:48">
      <c r="H4138" s="14"/>
      <c r="AV4138" s="54"/>
    </row>
    <row r="4139" s="4" customFormat="1" customHeight="1" spans="8:48">
      <c r="H4139" s="14"/>
      <c r="AV4139" s="54"/>
    </row>
    <row r="4140" s="4" customFormat="1" customHeight="1" spans="8:48">
      <c r="H4140" s="14"/>
      <c r="AV4140" s="54"/>
    </row>
    <row r="4141" s="4" customFormat="1" customHeight="1" spans="8:48">
      <c r="H4141" s="14"/>
      <c r="AV4141" s="54"/>
    </row>
    <row r="4142" s="4" customFormat="1" customHeight="1" spans="8:48">
      <c r="H4142" s="14"/>
      <c r="AV4142" s="54"/>
    </row>
    <row r="4143" s="4" customFormat="1" customHeight="1" spans="8:48">
      <c r="H4143" s="14"/>
      <c r="AV4143" s="54"/>
    </row>
    <row r="4144" s="4" customFormat="1" customHeight="1" spans="8:48">
      <c r="H4144" s="14"/>
      <c r="AV4144" s="54"/>
    </row>
    <row r="4145" s="4" customFormat="1" customHeight="1" spans="8:48">
      <c r="H4145" s="14"/>
      <c r="AV4145" s="54"/>
    </row>
    <row r="4146" s="4" customFormat="1" customHeight="1" spans="8:48">
      <c r="H4146" s="14"/>
      <c r="AV4146" s="54"/>
    </row>
    <row r="4147" s="4" customFormat="1" customHeight="1" spans="8:48">
      <c r="H4147" s="14"/>
      <c r="AV4147" s="54"/>
    </row>
    <row r="4148" s="4" customFormat="1" customHeight="1" spans="8:48">
      <c r="H4148" s="14"/>
      <c r="AV4148" s="54"/>
    </row>
    <row r="4149" s="4" customFormat="1" customHeight="1" spans="8:48">
      <c r="H4149" s="14"/>
      <c r="AV4149" s="54"/>
    </row>
    <row r="4150" s="4" customFormat="1" customHeight="1" spans="8:48">
      <c r="H4150" s="14"/>
      <c r="AV4150" s="54"/>
    </row>
    <row r="4151" s="4" customFormat="1" customHeight="1" spans="8:48">
      <c r="H4151" s="14"/>
      <c r="AV4151" s="54"/>
    </row>
    <row r="4152" s="4" customFormat="1" customHeight="1" spans="8:48">
      <c r="H4152" s="14"/>
      <c r="AV4152" s="54"/>
    </row>
    <row r="4153" s="4" customFormat="1" customHeight="1" spans="8:48">
      <c r="H4153" s="14"/>
      <c r="AV4153" s="54"/>
    </row>
    <row r="4154" s="4" customFormat="1" customHeight="1" spans="8:48">
      <c r="H4154" s="14"/>
      <c r="AV4154" s="54"/>
    </row>
    <row r="4155" s="4" customFormat="1" customHeight="1" spans="8:48">
      <c r="H4155" s="14"/>
      <c r="AV4155" s="54"/>
    </row>
    <row r="4156" s="4" customFormat="1" customHeight="1" spans="8:48">
      <c r="H4156" s="14"/>
      <c r="AV4156" s="54"/>
    </row>
    <row r="4157" s="4" customFormat="1" customHeight="1" spans="8:48">
      <c r="H4157" s="14"/>
      <c r="AV4157" s="54"/>
    </row>
    <row r="4158" s="4" customFormat="1" customHeight="1" spans="8:48">
      <c r="H4158" s="14"/>
      <c r="AV4158" s="54"/>
    </row>
    <row r="4159" s="4" customFormat="1" customHeight="1" spans="8:48">
      <c r="H4159" s="14"/>
      <c r="AV4159" s="54"/>
    </row>
    <row r="4160" s="4" customFormat="1" customHeight="1" spans="8:48">
      <c r="H4160" s="14"/>
      <c r="AV4160" s="54"/>
    </row>
    <row r="4161" s="4" customFormat="1" customHeight="1" spans="8:48">
      <c r="H4161" s="14"/>
      <c r="AV4161" s="54"/>
    </row>
    <row r="4162" s="4" customFormat="1" customHeight="1" spans="8:48">
      <c r="H4162" s="14"/>
      <c r="AV4162" s="54"/>
    </row>
    <row r="4163" s="4" customFormat="1" customHeight="1" spans="8:48">
      <c r="H4163" s="14"/>
      <c r="AV4163" s="54"/>
    </row>
    <row r="4164" s="4" customFormat="1" customHeight="1" spans="8:48">
      <c r="H4164" s="14"/>
      <c r="AV4164" s="54"/>
    </row>
    <row r="4165" s="4" customFormat="1" customHeight="1" spans="8:48">
      <c r="H4165" s="14"/>
      <c r="AV4165" s="54"/>
    </row>
    <row r="4166" s="4" customFormat="1" customHeight="1" spans="8:48">
      <c r="H4166" s="14"/>
      <c r="AV4166" s="54"/>
    </row>
    <row r="4167" s="4" customFormat="1" customHeight="1" spans="8:48">
      <c r="H4167" s="14"/>
      <c r="AV4167" s="54"/>
    </row>
    <row r="4168" s="4" customFormat="1" customHeight="1" spans="8:48">
      <c r="H4168" s="14"/>
      <c r="AV4168" s="54"/>
    </row>
    <row r="4169" s="4" customFormat="1" customHeight="1" spans="8:48">
      <c r="H4169" s="14"/>
      <c r="AV4169" s="54"/>
    </row>
    <row r="4170" s="4" customFormat="1" customHeight="1" spans="8:48">
      <c r="H4170" s="14"/>
      <c r="AV4170" s="54"/>
    </row>
    <row r="4171" s="4" customFormat="1" customHeight="1" spans="8:48">
      <c r="H4171" s="14"/>
      <c r="AV4171" s="54"/>
    </row>
    <row r="4172" s="4" customFormat="1" customHeight="1" spans="8:48">
      <c r="H4172" s="14"/>
      <c r="AV4172" s="54"/>
    </row>
    <row r="4173" s="4" customFormat="1" customHeight="1" spans="8:48">
      <c r="H4173" s="14"/>
      <c r="AV4173" s="54"/>
    </row>
    <row r="4174" s="4" customFormat="1" customHeight="1" spans="8:48">
      <c r="H4174" s="14"/>
      <c r="AV4174" s="54"/>
    </row>
    <row r="4175" s="4" customFormat="1" customHeight="1" spans="8:48">
      <c r="H4175" s="14"/>
      <c r="AV4175" s="54"/>
    </row>
    <row r="4176" s="4" customFormat="1" customHeight="1" spans="8:48">
      <c r="H4176" s="14"/>
      <c r="AV4176" s="54"/>
    </row>
    <row r="4177" s="4" customFormat="1" customHeight="1" spans="8:48">
      <c r="H4177" s="14"/>
      <c r="AV4177" s="54"/>
    </row>
    <row r="4178" s="4" customFormat="1" customHeight="1" spans="8:48">
      <c r="H4178" s="14"/>
      <c r="AV4178" s="54"/>
    </row>
    <row r="4179" s="4" customFormat="1" customHeight="1" spans="8:48">
      <c r="H4179" s="14"/>
      <c r="AV4179" s="54"/>
    </row>
    <row r="4180" s="4" customFormat="1" customHeight="1" spans="8:48">
      <c r="H4180" s="14"/>
      <c r="AV4180" s="54"/>
    </row>
    <row r="4181" s="4" customFormat="1" customHeight="1" spans="8:48">
      <c r="H4181" s="14"/>
      <c r="AV4181" s="54"/>
    </row>
    <row r="4182" s="4" customFormat="1" customHeight="1" spans="8:48">
      <c r="H4182" s="14"/>
      <c r="AV4182" s="54"/>
    </row>
    <row r="4183" s="4" customFormat="1" customHeight="1" spans="8:48">
      <c r="H4183" s="14"/>
      <c r="AV4183" s="54"/>
    </row>
    <row r="4184" s="4" customFormat="1" customHeight="1" spans="8:48">
      <c r="H4184" s="14"/>
      <c r="AV4184" s="54"/>
    </row>
    <row r="4185" s="4" customFormat="1" customHeight="1" spans="8:48">
      <c r="H4185" s="14"/>
      <c r="AV4185" s="54"/>
    </row>
    <row r="4186" s="4" customFormat="1" customHeight="1" spans="8:48">
      <c r="H4186" s="14"/>
      <c r="AV4186" s="54"/>
    </row>
    <row r="4187" s="4" customFormat="1" customHeight="1" spans="8:48">
      <c r="H4187" s="14"/>
      <c r="AV4187" s="54"/>
    </row>
    <row r="4188" s="4" customFormat="1" customHeight="1" spans="8:48">
      <c r="H4188" s="14"/>
      <c r="AV4188" s="54"/>
    </row>
    <row r="4189" s="4" customFormat="1" customHeight="1" spans="8:48">
      <c r="H4189" s="14"/>
      <c r="AV4189" s="54"/>
    </row>
    <row r="4190" s="4" customFormat="1" customHeight="1" spans="8:48">
      <c r="H4190" s="14"/>
      <c r="AV4190" s="54"/>
    </row>
    <row r="4191" s="4" customFormat="1" customHeight="1" spans="8:48">
      <c r="H4191" s="14"/>
      <c r="AV4191" s="54"/>
    </row>
    <row r="4192" s="4" customFormat="1" customHeight="1" spans="8:48">
      <c r="H4192" s="14"/>
      <c r="AV4192" s="54"/>
    </row>
    <row r="4193" s="4" customFormat="1" customHeight="1" spans="8:48">
      <c r="H4193" s="14"/>
      <c r="AV4193" s="54"/>
    </row>
    <row r="4194" s="4" customFormat="1" customHeight="1" spans="8:48">
      <c r="H4194" s="14"/>
      <c r="AV4194" s="54"/>
    </row>
    <row r="4195" s="4" customFormat="1" customHeight="1" spans="8:48">
      <c r="H4195" s="14"/>
      <c r="AV4195" s="54"/>
    </row>
    <row r="4196" s="4" customFormat="1" customHeight="1" spans="8:48">
      <c r="H4196" s="14"/>
      <c r="AV4196" s="54"/>
    </row>
    <row r="4197" s="4" customFormat="1" customHeight="1" spans="8:48">
      <c r="H4197" s="14"/>
      <c r="AV4197" s="54"/>
    </row>
    <row r="4198" s="4" customFormat="1" customHeight="1" spans="8:48">
      <c r="H4198" s="14"/>
      <c r="AV4198" s="54"/>
    </row>
    <row r="4199" s="4" customFormat="1" customHeight="1" spans="8:48">
      <c r="H4199" s="14"/>
      <c r="AV4199" s="54"/>
    </row>
    <row r="4200" s="4" customFormat="1" customHeight="1" spans="8:48">
      <c r="H4200" s="14"/>
      <c r="AV4200" s="54"/>
    </row>
    <row r="4201" s="4" customFormat="1" customHeight="1" spans="8:48">
      <c r="H4201" s="14"/>
      <c r="AV4201" s="54"/>
    </row>
    <row r="4202" s="4" customFormat="1" customHeight="1" spans="8:48">
      <c r="H4202" s="14"/>
      <c r="AV4202" s="54"/>
    </row>
    <row r="4203" s="4" customFormat="1" customHeight="1" spans="8:48">
      <c r="H4203" s="14"/>
      <c r="AV4203" s="54"/>
    </row>
    <row r="4204" s="4" customFormat="1" customHeight="1" spans="8:48">
      <c r="H4204" s="14"/>
      <c r="AV4204" s="54"/>
    </row>
    <row r="4205" s="4" customFormat="1" customHeight="1" spans="8:48">
      <c r="H4205" s="14"/>
      <c r="AV4205" s="54"/>
    </row>
    <row r="4206" s="4" customFormat="1" customHeight="1" spans="8:48">
      <c r="H4206" s="14"/>
      <c r="AV4206" s="54"/>
    </row>
    <row r="4207" s="4" customFormat="1" customHeight="1" spans="8:48">
      <c r="H4207" s="14"/>
      <c r="AV4207" s="54"/>
    </row>
    <row r="4208" s="4" customFormat="1" customHeight="1" spans="8:48">
      <c r="H4208" s="14"/>
      <c r="AV4208" s="54"/>
    </row>
    <row r="4209" s="4" customFormat="1" customHeight="1" spans="8:48">
      <c r="H4209" s="14"/>
      <c r="AV4209" s="54"/>
    </row>
    <row r="4210" s="4" customFormat="1" customHeight="1" spans="8:48">
      <c r="H4210" s="14"/>
      <c r="AV4210" s="54"/>
    </row>
    <row r="4211" s="4" customFormat="1" customHeight="1" spans="8:48">
      <c r="H4211" s="14"/>
      <c r="AV4211" s="54"/>
    </row>
    <row r="4212" s="4" customFormat="1" customHeight="1" spans="8:48">
      <c r="H4212" s="14"/>
      <c r="AV4212" s="54"/>
    </row>
    <row r="4213" s="4" customFormat="1" customHeight="1" spans="8:48">
      <c r="H4213" s="14"/>
      <c r="AV4213" s="54"/>
    </row>
    <row r="4214" s="4" customFormat="1" customHeight="1" spans="8:48">
      <c r="H4214" s="14"/>
      <c r="AV4214" s="54"/>
    </row>
    <row r="4215" s="4" customFormat="1" customHeight="1" spans="8:48">
      <c r="H4215" s="14"/>
      <c r="AV4215" s="54"/>
    </row>
    <row r="4216" s="4" customFormat="1" customHeight="1" spans="8:48">
      <c r="H4216" s="14"/>
      <c r="AV4216" s="54"/>
    </row>
    <row r="4217" s="4" customFormat="1" customHeight="1" spans="8:48">
      <c r="H4217" s="14"/>
      <c r="AV4217" s="54"/>
    </row>
    <row r="4218" s="4" customFormat="1" customHeight="1" spans="8:48">
      <c r="H4218" s="14"/>
      <c r="AV4218" s="54"/>
    </row>
    <row r="4219" s="4" customFormat="1" customHeight="1" spans="8:48">
      <c r="H4219" s="14"/>
      <c r="AV4219" s="54"/>
    </row>
    <row r="4220" s="4" customFormat="1" customHeight="1" spans="8:48">
      <c r="H4220" s="14"/>
      <c r="AV4220" s="54"/>
    </row>
    <row r="4221" s="4" customFormat="1" customHeight="1" spans="8:48">
      <c r="H4221" s="14"/>
      <c r="AV4221" s="54"/>
    </row>
    <row r="4222" s="4" customFormat="1" customHeight="1" spans="8:48">
      <c r="H4222" s="14"/>
      <c r="AV4222" s="54"/>
    </row>
    <row r="4223" s="4" customFormat="1" customHeight="1" spans="8:48">
      <c r="H4223" s="14"/>
      <c r="AV4223" s="54"/>
    </row>
    <row r="4224" s="4" customFormat="1" customHeight="1" spans="8:48">
      <c r="H4224" s="14"/>
      <c r="AV4224" s="54"/>
    </row>
    <row r="4225" s="4" customFormat="1" customHeight="1" spans="8:48">
      <c r="H4225" s="14"/>
      <c r="AV4225" s="54"/>
    </row>
    <row r="4226" s="4" customFormat="1" customHeight="1" spans="8:48">
      <c r="H4226" s="14"/>
      <c r="AV4226" s="54"/>
    </row>
    <row r="4227" s="4" customFormat="1" customHeight="1" spans="8:48">
      <c r="H4227" s="14"/>
      <c r="AV4227" s="54"/>
    </row>
    <row r="4228" s="4" customFormat="1" customHeight="1" spans="8:48">
      <c r="H4228" s="14"/>
      <c r="AV4228" s="54"/>
    </row>
    <row r="4229" s="4" customFormat="1" customHeight="1" spans="8:48">
      <c r="H4229" s="14"/>
      <c r="AV4229" s="54"/>
    </row>
    <row r="4230" s="4" customFormat="1" customHeight="1" spans="8:48">
      <c r="H4230" s="14"/>
      <c r="AV4230" s="54"/>
    </row>
    <row r="4231" s="4" customFormat="1" customHeight="1" spans="8:48">
      <c r="H4231" s="14"/>
      <c r="AV4231" s="54"/>
    </row>
    <row r="4232" s="4" customFormat="1" customHeight="1" spans="8:48">
      <c r="H4232" s="14"/>
      <c r="AV4232" s="54"/>
    </row>
    <row r="4233" s="4" customFormat="1" customHeight="1" spans="8:48">
      <c r="H4233" s="14"/>
      <c r="AV4233" s="54"/>
    </row>
    <row r="4234" s="4" customFormat="1" customHeight="1" spans="8:48">
      <c r="H4234" s="14"/>
      <c r="AV4234" s="54"/>
    </row>
    <row r="4235" s="4" customFormat="1" customHeight="1" spans="8:48">
      <c r="H4235" s="14"/>
      <c r="AV4235" s="54"/>
    </row>
    <row r="4236" s="4" customFormat="1" customHeight="1" spans="8:48">
      <c r="H4236" s="14"/>
      <c r="AV4236" s="54"/>
    </row>
    <row r="4237" s="4" customFormat="1" customHeight="1" spans="8:48">
      <c r="H4237" s="14"/>
      <c r="AV4237" s="54"/>
    </row>
    <row r="4238" s="4" customFormat="1" customHeight="1" spans="8:48">
      <c r="H4238" s="14"/>
      <c r="AV4238" s="54"/>
    </row>
    <row r="4239" s="4" customFormat="1" customHeight="1" spans="8:48">
      <c r="H4239" s="14"/>
      <c r="AV4239" s="54"/>
    </row>
    <row r="4240" s="4" customFormat="1" customHeight="1" spans="8:48">
      <c r="H4240" s="14"/>
      <c r="AV4240" s="54"/>
    </row>
    <row r="4241" s="4" customFormat="1" customHeight="1" spans="8:48">
      <c r="H4241" s="14"/>
      <c r="AV4241" s="54"/>
    </row>
    <row r="4242" s="4" customFormat="1" customHeight="1" spans="8:48">
      <c r="H4242" s="14"/>
      <c r="AV4242" s="54"/>
    </row>
    <row r="4243" s="4" customFormat="1" customHeight="1" spans="8:48">
      <c r="H4243" s="14"/>
      <c r="AV4243" s="54"/>
    </row>
    <row r="4244" s="4" customFormat="1" customHeight="1" spans="8:48">
      <c r="H4244" s="14"/>
      <c r="AV4244" s="54"/>
    </row>
    <row r="4245" s="4" customFormat="1" customHeight="1" spans="8:48">
      <c r="H4245" s="14"/>
      <c r="AV4245" s="54"/>
    </row>
    <row r="4246" s="4" customFormat="1" customHeight="1" spans="8:48">
      <c r="H4246" s="14"/>
      <c r="AV4246" s="54"/>
    </row>
    <row r="4247" s="4" customFormat="1" customHeight="1" spans="8:48">
      <c r="H4247" s="14"/>
      <c r="AV4247" s="54"/>
    </row>
    <row r="4248" s="4" customFormat="1" customHeight="1" spans="8:48">
      <c r="H4248" s="14"/>
      <c r="AV4248" s="54"/>
    </row>
    <row r="4249" s="4" customFormat="1" customHeight="1" spans="8:48">
      <c r="H4249" s="14"/>
      <c r="AV4249" s="54"/>
    </row>
    <row r="4250" s="4" customFormat="1" customHeight="1" spans="8:48">
      <c r="H4250" s="14"/>
      <c r="AV4250" s="54"/>
    </row>
    <row r="4251" s="4" customFormat="1" customHeight="1" spans="8:48">
      <c r="H4251" s="14"/>
      <c r="AV4251" s="54"/>
    </row>
    <row r="4252" s="4" customFormat="1" customHeight="1" spans="8:48">
      <c r="H4252" s="14"/>
      <c r="AV4252" s="54"/>
    </row>
    <row r="4253" s="4" customFormat="1" customHeight="1" spans="8:48">
      <c r="H4253" s="14"/>
      <c r="AV4253" s="54"/>
    </row>
    <row r="4254" s="4" customFormat="1" customHeight="1" spans="8:48">
      <c r="H4254" s="14"/>
      <c r="AV4254" s="54"/>
    </row>
    <row r="4255" s="4" customFormat="1" customHeight="1" spans="8:48">
      <c r="H4255" s="14"/>
      <c r="AV4255" s="54"/>
    </row>
    <row r="4256" s="4" customFormat="1" customHeight="1" spans="8:48">
      <c r="H4256" s="14"/>
      <c r="AV4256" s="54"/>
    </row>
    <row r="4257" s="4" customFormat="1" customHeight="1" spans="8:48">
      <c r="H4257" s="14"/>
      <c r="AV4257" s="54"/>
    </row>
    <row r="4258" s="4" customFormat="1" customHeight="1" spans="8:48">
      <c r="H4258" s="14"/>
      <c r="AV4258" s="54"/>
    </row>
    <row r="4259" s="4" customFormat="1" customHeight="1" spans="8:48">
      <c r="H4259" s="14"/>
      <c r="AV4259" s="54"/>
    </row>
    <row r="4260" s="4" customFormat="1" customHeight="1" spans="8:48">
      <c r="H4260" s="14"/>
      <c r="AV4260" s="54"/>
    </row>
    <row r="4261" s="4" customFormat="1" customHeight="1" spans="8:48">
      <c r="H4261" s="14"/>
      <c r="AV4261" s="54"/>
    </row>
    <row r="4262" s="4" customFormat="1" customHeight="1" spans="8:48">
      <c r="H4262" s="14"/>
      <c r="AV4262" s="54"/>
    </row>
    <row r="4263" s="4" customFormat="1" customHeight="1" spans="8:48">
      <c r="H4263" s="14"/>
      <c r="AV4263" s="54"/>
    </row>
    <row r="4264" s="4" customFormat="1" customHeight="1" spans="8:48">
      <c r="H4264" s="14"/>
      <c r="AV4264" s="54"/>
    </row>
    <row r="4265" s="4" customFormat="1" customHeight="1" spans="8:48">
      <c r="H4265" s="14"/>
      <c r="AV4265" s="54"/>
    </row>
    <row r="4266" s="4" customFormat="1" customHeight="1" spans="8:48">
      <c r="H4266" s="14"/>
      <c r="AV4266" s="54"/>
    </row>
    <row r="4267" s="4" customFormat="1" customHeight="1" spans="8:48">
      <c r="H4267" s="14"/>
      <c r="AV4267" s="54"/>
    </row>
    <row r="4268" s="4" customFormat="1" customHeight="1" spans="8:48">
      <c r="H4268" s="14"/>
      <c r="AV4268" s="54"/>
    </row>
    <row r="4269" s="4" customFormat="1" customHeight="1" spans="8:48">
      <c r="H4269" s="14"/>
      <c r="AV4269" s="54"/>
    </row>
    <row r="4270" s="4" customFormat="1" customHeight="1" spans="8:48">
      <c r="H4270" s="14"/>
      <c r="AV4270" s="54"/>
    </row>
    <row r="4271" s="4" customFormat="1" customHeight="1" spans="8:48">
      <c r="H4271" s="14"/>
      <c r="AV4271" s="54"/>
    </row>
    <row r="4272" s="4" customFormat="1" customHeight="1" spans="8:48">
      <c r="H4272" s="14"/>
      <c r="AV4272" s="54"/>
    </row>
    <row r="4273" s="4" customFormat="1" customHeight="1" spans="8:48">
      <c r="H4273" s="14"/>
      <c r="AV4273" s="54"/>
    </row>
    <row r="4274" s="4" customFormat="1" customHeight="1" spans="8:48">
      <c r="H4274" s="14"/>
      <c r="AV4274" s="54"/>
    </row>
    <row r="4275" s="4" customFormat="1" customHeight="1" spans="8:48">
      <c r="H4275" s="14"/>
      <c r="AV4275" s="54"/>
    </row>
    <row r="4276" s="4" customFormat="1" customHeight="1" spans="8:48">
      <c r="H4276" s="14"/>
      <c r="AV4276" s="54"/>
    </row>
    <row r="4277" s="4" customFormat="1" customHeight="1" spans="8:48">
      <c r="H4277" s="14"/>
      <c r="AV4277" s="54"/>
    </row>
    <row r="4278" s="4" customFormat="1" customHeight="1" spans="8:48">
      <c r="H4278" s="14"/>
      <c r="AV4278" s="54"/>
    </row>
    <row r="4279" s="4" customFormat="1" customHeight="1" spans="8:48">
      <c r="H4279" s="14"/>
      <c r="AV4279" s="54"/>
    </row>
    <row r="4280" s="4" customFormat="1" customHeight="1" spans="8:48">
      <c r="H4280" s="14"/>
      <c r="AV4280" s="54"/>
    </row>
    <row r="4281" s="4" customFormat="1" customHeight="1" spans="8:48">
      <c r="H4281" s="14"/>
      <c r="AV4281" s="54"/>
    </row>
    <row r="4282" s="4" customFormat="1" customHeight="1" spans="8:48">
      <c r="H4282" s="14"/>
      <c r="AV4282" s="54"/>
    </row>
    <row r="4283" s="4" customFormat="1" customHeight="1" spans="8:48">
      <c r="H4283" s="14"/>
      <c r="AV4283" s="54"/>
    </row>
    <row r="4284" s="4" customFormat="1" customHeight="1" spans="8:48">
      <c r="H4284" s="14"/>
      <c r="AV4284" s="54"/>
    </row>
    <row r="4285" s="4" customFormat="1" customHeight="1" spans="8:48">
      <c r="H4285" s="14"/>
      <c r="AV4285" s="54"/>
    </row>
    <row r="4286" s="4" customFormat="1" customHeight="1" spans="8:48">
      <c r="H4286" s="14"/>
      <c r="AV4286" s="54"/>
    </row>
    <row r="4287" s="4" customFormat="1" customHeight="1" spans="8:48">
      <c r="H4287" s="14"/>
      <c r="AV4287" s="54"/>
    </row>
    <row r="4288" s="4" customFormat="1" customHeight="1" spans="8:48">
      <c r="H4288" s="14"/>
      <c r="AV4288" s="54"/>
    </row>
    <row r="4289" s="4" customFormat="1" customHeight="1" spans="8:48">
      <c r="H4289" s="14"/>
      <c r="AV4289" s="54"/>
    </row>
    <row r="4290" s="4" customFormat="1" customHeight="1" spans="8:48">
      <c r="H4290" s="14"/>
      <c r="AV4290" s="54"/>
    </row>
    <row r="4291" s="4" customFormat="1" customHeight="1" spans="8:48">
      <c r="H4291" s="14"/>
      <c r="AV4291" s="54"/>
    </row>
    <row r="4292" s="4" customFormat="1" customHeight="1" spans="8:48">
      <c r="H4292" s="14"/>
      <c r="AV4292" s="54"/>
    </row>
    <row r="4293" s="4" customFormat="1" customHeight="1" spans="8:48">
      <c r="H4293" s="14"/>
      <c r="AV4293" s="54"/>
    </row>
    <row r="4294" s="4" customFormat="1" customHeight="1" spans="8:48">
      <c r="H4294" s="14"/>
      <c r="AV4294" s="54"/>
    </row>
    <row r="4295" s="4" customFormat="1" customHeight="1" spans="8:48">
      <c r="H4295" s="14"/>
      <c r="AV4295" s="54"/>
    </row>
    <row r="4296" s="4" customFormat="1" customHeight="1" spans="8:48">
      <c r="H4296" s="14"/>
      <c r="AV4296" s="54"/>
    </row>
    <row r="4297" s="4" customFormat="1" customHeight="1" spans="8:48">
      <c r="H4297" s="14"/>
      <c r="AV4297" s="54"/>
    </row>
    <row r="4298" s="4" customFormat="1" customHeight="1" spans="8:48">
      <c r="H4298" s="14"/>
      <c r="AV4298" s="54"/>
    </row>
    <row r="4299" s="4" customFormat="1" customHeight="1" spans="8:48">
      <c r="H4299" s="14"/>
      <c r="AV4299" s="54"/>
    </row>
    <row r="4300" s="4" customFormat="1" customHeight="1" spans="8:48">
      <c r="H4300" s="14"/>
      <c r="AV4300" s="54"/>
    </row>
    <row r="4301" s="4" customFormat="1" customHeight="1" spans="8:48">
      <c r="H4301" s="14"/>
      <c r="AV4301" s="54"/>
    </row>
    <row r="4302" s="4" customFormat="1" customHeight="1" spans="8:48">
      <c r="H4302" s="14"/>
      <c r="AV4302" s="54"/>
    </row>
    <row r="4303" s="4" customFormat="1" customHeight="1" spans="8:48">
      <c r="H4303" s="14"/>
      <c r="AV4303" s="54"/>
    </row>
    <row r="4304" s="4" customFormat="1" customHeight="1" spans="8:48">
      <c r="H4304" s="14"/>
      <c r="AV4304" s="54"/>
    </row>
    <row r="4305" s="4" customFormat="1" customHeight="1" spans="8:48">
      <c r="H4305" s="14"/>
      <c r="AV4305" s="54"/>
    </row>
    <row r="4306" s="4" customFormat="1" customHeight="1" spans="8:48">
      <c r="H4306" s="14"/>
      <c r="AV4306" s="54"/>
    </row>
    <row r="4307" s="4" customFormat="1" customHeight="1" spans="8:48">
      <c r="H4307" s="14"/>
      <c r="AV4307" s="54"/>
    </row>
    <row r="4308" s="4" customFormat="1" customHeight="1" spans="8:48">
      <c r="H4308" s="14"/>
      <c r="AV4308" s="54"/>
    </row>
    <row r="4309" s="4" customFormat="1" customHeight="1" spans="8:48">
      <c r="H4309" s="14"/>
      <c r="AV4309" s="54"/>
    </row>
    <row r="4310" s="4" customFormat="1" customHeight="1" spans="8:48">
      <c r="H4310" s="14"/>
      <c r="AV4310" s="54"/>
    </row>
    <row r="4311" s="4" customFormat="1" customHeight="1" spans="8:48">
      <c r="H4311" s="14"/>
      <c r="AV4311" s="54"/>
    </row>
    <row r="4312" s="4" customFormat="1" customHeight="1" spans="8:48">
      <c r="H4312" s="14"/>
      <c r="AV4312" s="54"/>
    </row>
    <row r="4313" s="4" customFormat="1" customHeight="1" spans="8:48">
      <c r="H4313" s="14"/>
      <c r="AV4313" s="54"/>
    </row>
    <row r="4314" s="4" customFormat="1" customHeight="1" spans="8:48">
      <c r="H4314" s="14"/>
      <c r="AV4314" s="54"/>
    </row>
    <row r="4315" s="4" customFormat="1" customHeight="1" spans="8:48">
      <c r="H4315" s="14"/>
      <c r="AV4315" s="54"/>
    </row>
    <row r="4316" s="4" customFormat="1" customHeight="1" spans="8:48">
      <c r="H4316" s="14"/>
      <c r="AV4316" s="54"/>
    </row>
    <row r="4317" s="4" customFormat="1" customHeight="1" spans="8:48">
      <c r="H4317" s="14"/>
      <c r="AV4317" s="54"/>
    </row>
    <row r="4318" s="4" customFormat="1" customHeight="1" spans="8:48">
      <c r="H4318" s="14"/>
      <c r="AV4318" s="54"/>
    </row>
    <row r="4319" s="4" customFormat="1" customHeight="1" spans="8:48">
      <c r="H4319" s="14"/>
      <c r="AV4319" s="54"/>
    </row>
    <row r="4320" s="4" customFormat="1" customHeight="1" spans="8:48">
      <c r="H4320" s="14"/>
      <c r="AV4320" s="54"/>
    </row>
    <row r="4321" s="4" customFormat="1" customHeight="1" spans="8:48">
      <c r="H4321" s="14"/>
      <c r="AV4321" s="54"/>
    </row>
    <row r="4322" s="4" customFormat="1" customHeight="1" spans="8:48">
      <c r="H4322" s="14"/>
      <c r="AV4322" s="54"/>
    </row>
    <row r="4323" s="4" customFormat="1" customHeight="1" spans="8:48">
      <c r="H4323" s="14"/>
      <c r="AV4323" s="54"/>
    </row>
    <row r="4324" s="4" customFormat="1" customHeight="1" spans="8:48">
      <c r="H4324" s="14"/>
      <c r="AV4324" s="54"/>
    </row>
    <row r="4325" s="4" customFormat="1" customHeight="1" spans="8:48">
      <c r="H4325" s="14"/>
      <c r="AV4325" s="54"/>
    </row>
    <row r="4326" s="4" customFormat="1" customHeight="1" spans="8:48">
      <c r="H4326" s="14"/>
      <c r="AV4326" s="54"/>
    </row>
    <row r="4327" s="4" customFormat="1" customHeight="1" spans="8:48">
      <c r="H4327" s="14"/>
      <c r="AV4327" s="54"/>
    </row>
    <row r="4328" s="4" customFormat="1" customHeight="1" spans="8:48">
      <c r="H4328" s="14"/>
      <c r="AV4328" s="54"/>
    </row>
    <row r="4329" s="4" customFormat="1" customHeight="1" spans="8:48">
      <c r="H4329" s="14"/>
      <c r="AV4329" s="54"/>
    </row>
    <row r="4330" s="4" customFormat="1" customHeight="1" spans="8:48">
      <c r="H4330" s="14"/>
      <c r="AV4330" s="54"/>
    </row>
    <row r="4331" s="4" customFormat="1" customHeight="1" spans="8:48">
      <c r="H4331" s="14"/>
      <c r="AV4331" s="54"/>
    </row>
    <row r="4332" s="4" customFormat="1" customHeight="1" spans="8:48">
      <c r="H4332" s="14"/>
      <c r="AV4332" s="54"/>
    </row>
    <row r="4333" s="4" customFormat="1" customHeight="1" spans="8:48">
      <c r="H4333" s="14"/>
      <c r="AV4333" s="54"/>
    </row>
    <row r="4334" s="4" customFormat="1" customHeight="1" spans="8:48">
      <c r="H4334" s="14"/>
      <c r="AV4334" s="54"/>
    </row>
    <row r="4335" s="4" customFormat="1" customHeight="1" spans="8:48">
      <c r="H4335" s="14"/>
      <c r="AV4335" s="54"/>
    </row>
    <row r="4336" s="4" customFormat="1" customHeight="1" spans="8:48">
      <c r="H4336" s="14"/>
      <c r="AV4336" s="54"/>
    </row>
    <row r="4337" s="4" customFormat="1" customHeight="1" spans="8:48">
      <c r="H4337" s="14"/>
      <c r="AV4337" s="54"/>
    </row>
    <row r="4338" s="4" customFormat="1" customHeight="1" spans="8:48">
      <c r="H4338" s="14"/>
      <c r="AV4338" s="54"/>
    </row>
    <row r="4339" s="4" customFormat="1" customHeight="1" spans="8:48">
      <c r="H4339" s="14"/>
      <c r="AV4339" s="54"/>
    </row>
    <row r="4340" s="4" customFormat="1" customHeight="1" spans="8:48">
      <c r="H4340" s="14"/>
      <c r="AV4340" s="54"/>
    </row>
    <row r="4341" s="4" customFormat="1" customHeight="1" spans="8:48">
      <c r="H4341" s="14"/>
      <c r="AV4341" s="54"/>
    </row>
    <row r="4342" s="4" customFormat="1" customHeight="1" spans="8:48">
      <c r="H4342" s="14"/>
      <c r="AV4342" s="54"/>
    </row>
    <row r="4343" s="4" customFormat="1" customHeight="1" spans="8:48">
      <c r="H4343" s="14"/>
      <c r="AV4343" s="54"/>
    </row>
    <row r="4344" s="4" customFormat="1" customHeight="1" spans="8:48">
      <c r="H4344" s="14"/>
      <c r="AV4344" s="54"/>
    </row>
    <row r="4345" s="4" customFormat="1" customHeight="1" spans="8:48">
      <c r="H4345" s="14"/>
      <c r="AV4345" s="54"/>
    </row>
    <row r="4346" s="4" customFormat="1" customHeight="1" spans="8:48">
      <c r="H4346" s="14"/>
      <c r="AV4346" s="54"/>
    </row>
    <row r="4347" s="4" customFormat="1" customHeight="1" spans="8:48">
      <c r="H4347" s="14"/>
      <c r="AV4347" s="54"/>
    </row>
    <row r="4348" s="4" customFormat="1" customHeight="1" spans="8:48">
      <c r="H4348" s="14"/>
      <c r="AV4348" s="54"/>
    </row>
    <row r="4349" s="4" customFormat="1" customHeight="1" spans="8:48">
      <c r="H4349" s="14"/>
      <c r="AV4349" s="54"/>
    </row>
    <row r="4350" s="4" customFormat="1" customHeight="1" spans="8:48">
      <c r="H4350" s="14"/>
      <c r="AV4350" s="54"/>
    </row>
    <row r="4351" s="4" customFormat="1" customHeight="1" spans="8:48">
      <c r="H4351" s="14"/>
      <c r="AV4351" s="54"/>
    </row>
    <row r="4352" s="4" customFormat="1" customHeight="1" spans="8:48">
      <c r="H4352" s="14"/>
      <c r="AV4352" s="54"/>
    </row>
    <row r="4353" s="4" customFormat="1" customHeight="1" spans="8:48">
      <c r="H4353" s="14"/>
      <c r="AV4353" s="54"/>
    </row>
    <row r="4354" s="4" customFormat="1" customHeight="1" spans="8:48">
      <c r="H4354" s="14"/>
      <c r="AV4354" s="54"/>
    </row>
    <row r="4355" s="4" customFormat="1" customHeight="1" spans="8:48">
      <c r="H4355" s="14"/>
      <c r="AV4355" s="54"/>
    </row>
    <row r="4356" s="4" customFormat="1" customHeight="1" spans="8:48">
      <c r="H4356" s="14"/>
      <c r="AV4356" s="54"/>
    </row>
    <row r="4357" s="4" customFormat="1" customHeight="1" spans="8:48">
      <c r="H4357" s="14"/>
      <c r="AV4357" s="54"/>
    </row>
    <row r="4358" s="4" customFormat="1" customHeight="1" spans="8:48">
      <c r="H4358" s="14"/>
      <c r="AV4358" s="54"/>
    </row>
    <row r="4359" s="4" customFormat="1" customHeight="1" spans="8:48">
      <c r="H4359" s="14"/>
      <c r="AV4359" s="54"/>
    </row>
    <row r="4360" s="4" customFormat="1" customHeight="1" spans="8:48">
      <c r="H4360" s="14"/>
      <c r="AV4360" s="54"/>
    </row>
    <row r="4361" s="4" customFormat="1" customHeight="1" spans="8:48">
      <c r="H4361" s="14"/>
      <c r="AV4361" s="54"/>
    </row>
    <row r="4362" s="4" customFormat="1" customHeight="1" spans="8:48">
      <c r="H4362" s="14"/>
      <c r="AV4362" s="54"/>
    </row>
    <row r="4363" s="4" customFormat="1" customHeight="1" spans="8:48">
      <c r="H4363" s="14"/>
      <c r="AV4363" s="54"/>
    </row>
    <row r="4364" s="4" customFormat="1" customHeight="1" spans="8:48">
      <c r="H4364" s="14"/>
      <c r="AV4364" s="54"/>
    </row>
    <row r="4365" s="4" customFormat="1" customHeight="1" spans="8:48">
      <c r="H4365" s="14"/>
      <c r="AV4365" s="54"/>
    </row>
    <row r="4366" s="4" customFormat="1" customHeight="1" spans="8:48">
      <c r="H4366" s="14"/>
      <c r="AV4366" s="54"/>
    </row>
    <row r="4367" s="4" customFormat="1" customHeight="1" spans="8:48">
      <c r="H4367" s="14"/>
      <c r="AV4367" s="54"/>
    </row>
    <row r="4368" s="4" customFormat="1" customHeight="1" spans="8:48">
      <c r="H4368" s="14"/>
      <c r="AV4368" s="54"/>
    </row>
    <row r="4369" s="4" customFormat="1" customHeight="1" spans="8:48">
      <c r="H4369" s="14"/>
      <c r="AV4369" s="54"/>
    </row>
    <row r="4370" s="4" customFormat="1" customHeight="1" spans="8:48">
      <c r="H4370" s="14"/>
      <c r="AV4370" s="54"/>
    </row>
    <row r="4371" s="4" customFormat="1" customHeight="1" spans="8:48">
      <c r="H4371" s="14"/>
      <c r="AV4371" s="54"/>
    </row>
    <row r="4372" s="4" customFormat="1" customHeight="1" spans="8:48">
      <c r="H4372" s="14"/>
      <c r="AV4372" s="54"/>
    </row>
    <row r="4373" s="4" customFormat="1" customHeight="1" spans="8:48">
      <c r="H4373" s="14"/>
      <c r="AV4373" s="54"/>
    </row>
    <row r="4374" s="4" customFormat="1" customHeight="1" spans="8:48">
      <c r="H4374" s="14"/>
      <c r="AV4374" s="54"/>
    </row>
    <row r="4375" s="4" customFormat="1" customHeight="1" spans="8:48">
      <c r="H4375" s="14"/>
      <c r="AV4375" s="54"/>
    </row>
    <row r="4376" s="4" customFormat="1" customHeight="1" spans="8:48">
      <c r="H4376" s="14"/>
      <c r="AV4376" s="54"/>
    </row>
    <row r="4377" s="4" customFormat="1" customHeight="1" spans="8:48">
      <c r="H4377" s="14"/>
      <c r="AV4377" s="54"/>
    </row>
    <row r="4378" s="4" customFormat="1" customHeight="1" spans="8:48">
      <c r="H4378" s="14"/>
      <c r="AV4378" s="54"/>
    </row>
    <row r="4379" s="4" customFormat="1" customHeight="1" spans="8:48">
      <c r="H4379" s="14"/>
      <c r="AV4379" s="54"/>
    </row>
    <row r="4380" s="4" customFormat="1" customHeight="1" spans="8:48">
      <c r="H4380" s="14"/>
      <c r="AV4380" s="54"/>
    </row>
    <row r="4381" s="4" customFormat="1" customHeight="1" spans="8:48">
      <c r="H4381" s="14"/>
      <c r="AV4381" s="54"/>
    </row>
    <row r="4382" s="4" customFormat="1" customHeight="1" spans="8:48">
      <c r="H4382" s="14"/>
      <c r="AV4382" s="54"/>
    </row>
    <row r="4383" s="4" customFormat="1" customHeight="1" spans="8:48">
      <c r="H4383" s="14"/>
      <c r="AV4383" s="54"/>
    </row>
    <row r="4384" s="4" customFormat="1" customHeight="1" spans="8:48">
      <c r="H4384" s="14"/>
      <c r="AV4384" s="54"/>
    </row>
    <row r="4385" s="4" customFormat="1" customHeight="1" spans="8:48">
      <c r="H4385" s="14"/>
      <c r="AV4385" s="54"/>
    </row>
    <row r="4386" s="4" customFormat="1" customHeight="1" spans="8:48">
      <c r="H4386" s="14"/>
      <c r="AV4386" s="54"/>
    </row>
    <row r="4387" s="4" customFormat="1" customHeight="1" spans="8:48">
      <c r="H4387" s="14"/>
      <c r="AV4387" s="54"/>
    </row>
    <row r="4388" s="4" customFormat="1" customHeight="1" spans="8:48">
      <c r="H4388" s="14"/>
      <c r="AV4388" s="54"/>
    </row>
    <row r="4389" s="4" customFormat="1" customHeight="1" spans="8:48">
      <c r="H4389" s="14"/>
      <c r="AV4389" s="54"/>
    </row>
    <row r="4390" s="4" customFormat="1" customHeight="1" spans="8:48">
      <c r="H4390" s="14"/>
      <c r="AV4390" s="54"/>
    </row>
    <row r="4391" s="4" customFormat="1" customHeight="1" spans="8:48">
      <c r="H4391" s="14"/>
      <c r="AV4391" s="54"/>
    </row>
    <row r="4392" s="4" customFormat="1" customHeight="1" spans="8:48">
      <c r="H4392" s="14"/>
      <c r="AV4392" s="54"/>
    </row>
    <row r="4393" s="4" customFormat="1" customHeight="1" spans="8:48">
      <c r="H4393" s="14"/>
      <c r="AV4393" s="54"/>
    </row>
    <row r="4394" s="4" customFormat="1" customHeight="1" spans="8:48">
      <c r="H4394" s="14"/>
      <c r="AV4394" s="54"/>
    </row>
    <row r="4395" s="4" customFormat="1" customHeight="1" spans="8:48">
      <c r="H4395" s="14"/>
      <c r="AV4395" s="54"/>
    </row>
    <row r="4396" s="4" customFormat="1" customHeight="1" spans="8:48">
      <c r="H4396" s="14"/>
      <c r="AV4396" s="54"/>
    </row>
    <row r="4397" s="4" customFormat="1" customHeight="1" spans="8:48">
      <c r="H4397" s="14"/>
      <c r="AV4397" s="54"/>
    </row>
    <row r="4398" s="4" customFormat="1" customHeight="1" spans="8:48">
      <c r="H4398" s="14"/>
      <c r="AV4398" s="54"/>
    </row>
    <row r="4399" s="4" customFormat="1" customHeight="1" spans="8:48">
      <c r="H4399" s="14"/>
      <c r="AV4399" s="54"/>
    </row>
    <row r="4400" s="4" customFormat="1" customHeight="1" spans="8:48">
      <c r="H4400" s="14"/>
      <c r="AV4400" s="54"/>
    </row>
    <row r="4401" s="4" customFormat="1" customHeight="1" spans="8:48">
      <c r="H4401" s="14"/>
      <c r="AV4401" s="54"/>
    </row>
    <row r="4402" s="4" customFormat="1" customHeight="1" spans="8:48">
      <c r="H4402" s="14"/>
      <c r="AV4402" s="54"/>
    </row>
    <row r="4403" s="4" customFormat="1" customHeight="1" spans="8:48">
      <c r="H4403" s="14"/>
      <c r="AV4403" s="54"/>
    </row>
    <row r="4404" s="4" customFormat="1" customHeight="1" spans="8:48">
      <c r="H4404" s="14"/>
      <c r="AV4404" s="54"/>
    </row>
    <row r="4405" s="4" customFormat="1" customHeight="1" spans="8:48">
      <c r="H4405" s="14"/>
      <c r="AV4405" s="54"/>
    </row>
    <row r="4406" s="4" customFormat="1" customHeight="1" spans="8:48">
      <c r="H4406" s="14"/>
      <c r="AV4406" s="54"/>
    </row>
    <row r="4407" s="4" customFormat="1" customHeight="1" spans="8:48">
      <c r="H4407" s="14"/>
      <c r="AV4407" s="54"/>
    </row>
    <row r="4408" s="4" customFormat="1" customHeight="1" spans="8:48">
      <c r="H4408" s="14"/>
      <c r="AV4408" s="54"/>
    </row>
    <row r="4409" s="4" customFormat="1" customHeight="1" spans="8:48">
      <c r="H4409" s="14"/>
      <c r="AV4409" s="54"/>
    </row>
    <row r="4410" s="4" customFormat="1" customHeight="1" spans="8:48">
      <c r="H4410" s="14"/>
      <c r="AV4410" s="54"/>
    </row>
    <row r="4411" s="4" customFormat="1" customHeight="1" spans="8:48">
      <c r="H4411" s="14"/>
      <c r="AV4411" s="54"/>
    </row>
    <row r="4412" s="4" customFormat="1" customHeight="1" spans="8:48">
      <c r="H4412" s="14"/>
      <c r="AV4412" s="54"/>
    </row>
    <row r="4413" s="4" customFormat="1" customHeight="1" spans="8:48">
      <c r="H4413" s="14"/>
      <c r="AV4413" s="54"/>
    </row>
    <row r="4414" s="4" customFormat="1" customHeight="1" spans="8:48">
      <c r="H4414" s="14"/>
      <c r="AV4414" s="54"/>
    </row>
    <row r="4415" s="4" customFormat="1" customHeight="1" spans="8:48">
      <c r="H4415" s="14"/>
      <c r="AV4415" s="54"/>
    </row>
    <row r="4416" s="4" customFormat="1" customHeight="1" spans="8:48">
      <c r="H4416" s="14"/>
      <c r="AV4416" s="54"/>
    </row>
    <row r="4417" s="4" customFormat="1" customHeight="1" spans="8:48">
      <c r="H4417" s="14"/>
      <c r="AV4417" s="54"/>
    </row>
    <row r="4418" s="4" customFormat="1" customHeight="1" spans="8:48">
      <c r="H4418" s="14"/>
      <c r="AV4418" s="54"/>
    </row>
    <row r="4419" s="4" customFormat="1" customHeight="1" spans="8:48">
      <c r="H4419" s="14"/>
      <c r="AV4419" s="54"/>
    </row>
    <row r="4420" s="4" customFormat="1" customHeight="1" spans="8:48">
      <c r="H4420" s="14"/>
      <c r="AV4420" s="54"/>
    </row>
    <row r="4421" s="4" customFormat="1" customHeight="1" spans="8:48">
      <c r="H4421" s="14"/>
      <c r="AV4421" s="54"/>
    </row>
    <row r="4422" s="4" customFormat="1" customHeight="1" spans="8:48">
      <c r="H4422" s="14"/>
      <c r="AV4422" s="54"/>
    </row>
    <row r="4423" s="4" customFormat="1" customHeight="1" spans="8:48">
      <c r="H4423" s="14"/>
      <c r="AV4423" s="54"/>
    </row>
    <row r="4424" s="4" customFormat="1" customHeight="1" spans="8:48">
      <c r="H4424" s="14"/>
      <c r="AV4424" s="54"/>
    </row>
    <row r="4425" s="4" customFormat="1" customHeight="1" spans="8:48">
      <c r="H4425" s="14"/>
      <c r="AV4425" s="54"/>
    </row>
    <row r="4426" s="4" customFormat="1" customHeight="1" spans="8:48">
      <c r="H4426" s="14"/>
      <c r="AV4426" s="54"/>
    </row>
    <row r="4427" s="4" customFormat="1" customHeight="1" spans="8:48">
      <c r="H4427" s="14"/>
      <c r="AV4427" s="54"/>
    </row>
    <row r="4428" s="4" customFormat="1" customHeight="1" spans="8:48">
      <c r="H4428" s="14"/>
      <c r="AV4428" s="54"/>
    </row>
    <row r="4429" s="4" customFormat="1" customHeight="1" spans="8:48">
      <c r="H4429" s="14"/>
      <c r="AV4429" s="54"/>
    </row>
    <row r="4430" s="4" customFormat="1" customHeight="1" spans="8:48">
      <c r="H4430" s="14"/>
      <c r="AV4430" s="54"/>
    </row>
    <row r="4431" s="4" customFormat="1" customHeight="1" spans="8:48">
      <c r="H4431" s="14"/>
      <c r="AV4431" s="54"/>
    </row>
    <row r="4432" s="4" customFormat="1" customHeight="1" spans="8:48">
      <c r="H4432" s="14"/>
      <c r="AV4432" s="54"/>
    </row>
    <row r="4433" s="4" customFormat="1" customHeight="1" spans="8:48">
      <c r="H4433" s="14"/>
      <c r="AV4433" s="54"/>
    </row>
    <row r="4434" s="4" customFormat="1" customHeight="1" spans="8:48">
      <c r="H4434" s="14"/>
      <c r="AV4434" s="54"/>
    </row>
    <row r="4435" s="4" customFormat="1" customHeight="1" spans="8:48">
      <c r="H4435" s="14"/>
      <c r="AV4435" s="54"/>
    </row>
    <row r="4436" s="4" customFormat="1" customHeight="1" spans="8:48">
      <c r="H4436" s="14"/>
      <c r="AV4436" s="54"/>
    </row>
    <row r="4437" s="4" customFormat="1" customHeight="1" spans="8:48">
      <c r="H4437" s="14"/>
      <c r="AV4437" s="54"/>
    </row>
    <row r="4438" s="4" customFormat="1" customHeight="1" spans="8:48">
      <c r="H4438" s="14"/>
      <c r="AV4438" s="54"/>
    </row>
    <row r="4439" s="4" customFormat="1" customHeight="1" spans="8:48">
      <c r="H4439" s="14"/>
      <c r="AV4439" s="54"/>
    </row>
    <row r="4440" s="4" customFormat="1" customHeight="1" spans="8:48">
      <c r="H4440" s="14"/>
      <c r="AV4440" s="54"/>
    </row>
    <row r="4441" s="4" customFormat="1" customHeight="1" spans="8:48">
      <c r="H4441" s="14"/>
      <c r="AV4441" s="54"/>
    </row>
    <row r="4442" s="4" customFormat="1" customHeight="1" spans="8:48">
      <c r="H4442" s="14"/>
      <c r="AV4442" s="54"/>
    </row>
    <row r="4443" s="4" customFormat="1" customHeight="1" spans="8:48">
      <c r="H4443" s="14"/>
      <c r="AV4443" s="54"/>
    </row>
    <row r="4444" s="4" customFormat="1" customHeight="1" spans="8:48">
      <c r="H4444" s="14"/>
      <c r="AV4444" s="54"/>
    </row>
    <row r="4445" s="4" customFormat="1" customHeight="1" spans="8:48">
      <c r="H4445" s="14"/>
      <c r="AV4445" s="54"/>
    </row>
    <row r="4446" s="4" customFormat="1" customHeight="1" spans="8:48">
      <c r="H4446" s="14"/>
      <c r="AV4446" s="54"/>
    </row>
    <row r="4447" s="4" customFormat="1" customHeight="1" spans="8:48">
      <c r="H4447" s="14"/>
      <c r="AV4447" s="54"/>
    </row>
    <row r="4448" s="4" customFormat="1" customHeight="1" spans="8:48">
      <c r="H4448" s="14"/>
      <c r="AV4448" s="54"/>
    </row>
    <row r="4449" s="4" customFormat="1" customHeight="1" spans="8:48">
      <c r="H4449" s="14"/>
      <c r="AV4449" s="54"/>
    </row>
    <row r="4450" s="4" customFormat="1" customHeight="1" spans="8:48">
      <c r="H4450" s="14"/>
      <c r="AV4450" s="54"/>
    </row>
    <row r="4451" s="4" customFormat="1" customHeight="1" spans="8:48">
      <c r="H4451" s="14"/>
      <c r="AV4451" s="54"/>
    </row>
    <row r="4452" s="4" customFormat="1" customHeight="1" spans="8:48">
      <c r="H4452" s="14"/>
      <c r="AV4452" s="54"/>
    </row>
    <row r="4453" s="4" customFormat="1" customHeight="1" spans="8:48">
      <c r="H4453" s="14"/>
      <c r="AV4453" s="54"/>
    </row>
    <row r="4454" s="4" customFormat="1" customHeight="1" spans="8:48">
      <c r="H4454" s="14"/>
      <c r="AV4454" s="54"/>
    </row>
    <row r="4455" s="4" customFormat="1" customHeight="1" spans="8:48">
      <c r="H4455" s="14"/>
      <c r="AV4455" s="54"/>
    </row>
    <row r="4456" s="4" customFormat="1" customHeight="1" spans="8:48">
      <c r="H4456" s="14"/>
      <c r="AV4456" s="54"/>
    </row>
    <row r="4457" s="4" customFormat="1" customHeight="1" spans="8:48">
      <c r="H4457" s="14"/>
      <c r="AV4457" s="54"/>
    </row>
    <row r="4458" s="4" customFormat="1" customHeight="1" spans="8:48">
      <c r="H4458" s="14"/>
      <c r="AV4458" s="54"/>
    </row>
    <row r="4459" s="4" customFormat="1" customHeight="1" spans="8:48">
      <c r="H4459" s="14"/>
      <c r="AV4459" s="54"/>
    </row>
    <row r="4460" s="4" customFormat="1" customHeight="1" spans="8:48">
      <c r="H4460" s="14"/>
      <c r="AV4460" s="54"/>
    </row>
    <row r="4461" s="4" customFormat="1" customHeight="1" spans="8:48">
      <c r="H4461" s="14"/>
      <c r="AV4461" s="54"/>
    </row>
    <row r="4462" s="4" customFormat="1" customHeight="1" spans="8:48">
      <c r="H4462" s="14"/>
      <c r="AV4462" s="54"/>
    </row>
    <row r="4463" s="4" customFormat="1" customHeight="1" spans="8:48">
      <c r="H4463" s="14"/>
      <c r="AV4463" s="54"/>
    </row>
    <row r="4464" s="4" customFormat="1" customHeight="1" spans="8:48">
      <c r="H4464" s="14"/>
      <c r="AV4464" s="54"/>
    </row>
    <row r="4465" s="4" customFormat="1" customHeight="1" spans="8:48">
      <c r="H4465" s="14"/>
      <c r="AV4465" s="54"/>
    </row>
    <row r="4466" s="4" customFormat="1" customHeight="1" spans="8:48">
      <c r="H4466" s="14"/>
      <c r="AV4466" s="54"/>
    </row>
    <row r="4467" s="4" customFormat="1" customHeight="1" spans="8:48">
      <c r="H4467" s="14"/>
      <c r="AV4467" s="54"/>
    </row>
    <row r="4468" s="4" customFormat="1" customHeight="1" spans="8:48">
      <c r="H4468" s="14"/>
      <c r="AV4468" s="54"/>
    </row>
    <row r="4469" s="4" customFormat="1" customHeight="1" spans="8:48">
      <c r="H4469" s="14"/>
      <c r="AV4469" s="54"/>
    </row>
    <row r="4470" s="4" customFormat="1" customHeight="1" spans="8:48">
      <c r="H4470" s="14"/>
      <c r="AV4470" s="54"/>
    </row>
    <row r="4471" s="4" customFormat="1" customHeight="1" spans="8:48">
      <c r="H4471" s="14"/>
      <c r="AV4471" s="54"/>
    </row>
    <row r="4472" s="4" customFormat="1" customHeight="1" spans="8:48">
      <c r="H4472" s="14"/>
      <c r="AV4472" s="54"/>
    </row>
    <row r="4473" s="4" customFormat="1" customHeight="1" spans="8:48">
      <c r="H4473" s="14"/>
      <c r="AV4473" s="54"/>
    </row>
    <row r="4474" s="4" customFormat="1" customHeight="1" spans="8:48">
      <c r="H4474" s="14"/>
      <c r="AV4474" s="54"/>
    </row>
    <row r="4475" s="4" customFormat="1" customHeight="1" spans="8:48">
      <c r="H4475" s="14"/>
      <c r="AV4475" s="54"/>
    </row>
    <row r="4476" s="4" customFormat="1" customHeight="1" spans="8:48">
      <c r="H4476" s="14"/>
      <c r="AV4476" s="54"/>
    </row>
    <row r="4477" s="4" customFormat="1" customHeight="1" spans="8:48">
      <c r="H4477" s="14"/>
      <c r="AV4477" s="54"/>
    </row>
    <row r="4478" s="4" customFormat="1" customHeight="1" spans="8:48">
      <c r="H4478" s="14"/>
      <c r="AV4478" s="54"/>
    </row>
    <row r="4479" s="4" customFormat="1" customHeight="1" spans="8:48">
      <c r="H4479" s="14"/>
      <c r="AV4479" s="54"/>
    </row>
    <row r="4480" s="4" customFormat="1" customHeight="1" spans="8:48">
      <c r="H4480" s="14"/>
      <c r="AV4480" s="54"/>
    </row>
    <row r="4481" s="4" customFormat="1" customHeight="1" spans="8:48">
      <c r="H4481" s="14"/>
      <c r="AV4481" s="54"/>
    </row>
    <row r="4482" s="4" customFormat="1" customHeight="1" spans="8:48">
      <c r="H4482" s="14"/>
      <c r="AV4482" s="54"/>
    </row>
    <row r="4483" s="4" customFormat="1" customHeight="1" spans="8:48">
      <c r="H4483" s="14"/>
      <c r="AV4483" s="54"/>
    </row>
    <row r="4484" s="4" customFormat="1" customHeight="1" spans="8:48">
      <c r="H4484" s="14"/>
      <c r="AV4484" s="54"/>
    </row>
    <row r="4485" s="4" customFormat="1" customHeight="1" spans="8:48">
      <c r="H4485" s="14"/>
      <c r="AV4485" s="54"/>
    </row>
    <row r="4486" s="4" customFormat="1" customHeight="1" spans="8:48">
      <c r="H4486" s="14"/>
      <c r="AV4486" s="54"/>
    </row>
    <row r="4487" s="4" customFormat="1" customHeight="1" spans="8:48">
      <c r="H4487" s="14"/>
      <c r="AV4487" s="54"/>
    </row>
    <row r="4488" s="4" customFormat="1" customHeight="1" spans="8:48">
      <c r="H4488" s="14"/>
      <c r="AV4488" s="54"/>
    </row>
    <row r="4489" s="4" customFormat="1" customHeight="1" spans="8:48">
      <c r="H4489" s="14"/>
      <c r="AV4489" s="54"/>
    </row>
    <row r="4490" s="4" customFormat="1" customHeight="1" spans="8:48">
      <c r="H4490" s="14"/>
      <c r="AV4490" s="54"/>
    </row>
    <row r="4491" s="4" customFormat="1" customHeight="1" spans="8:48">
      <c r="H4491" s="14"/>
      <c r="AV4491" s="54"/>
    </row>
    <row r="4492" s="4" customFormat="1" customHeight="1" spans="8:48">
      <c r="H4492" s="14"/>
      <c r="AV4492" s="54"/>
    </row>
    <row r="4493" s="4" customFormat="1" customHeight="1" spans="8:48">
      <c r="H4493" s="14"/>
      <c r="AV4493" s="54"/>
    </row>
    <row r="4494" s="4" customFormat="1" customHeight="1" spans="8:48">
      <c r="H4494" s="14"/>
      <c r="AV4494" s="54"/>
    </row>
    <row r="4495" s="4" customFormat="1" customHeight="1" spans="8:48">
      <c r="H4495" s="14"/>
      <c r="AV4495" s="54"/>
    </row>
    <row r="4496" s="4" customFormat="1" customHeight="1" spans="8:48">
      <c r="H4496" s="14"/>
      <c r="AV4496" s="54"/>
    </row>
    <row r="4497" s="4" customFormat="1" customHeight="1" spans="8:48">
      <c r="H4497" s="14"/>
      <c r="AV4497" s="54"/>
    </row>
    <row r="4498" s="4" customFormat="1" customHeight="1" spans="8:48">
      <c r="H4498" s="14"/>
      <c r="AV4498" s="54"/>
    </row>
    <row r="4499" s="4" customFormat="1" customHeight="1" spans="8:48">
      <c r="H4499" s="14"/>
      <c r="AV4499" s="54"/>
    </row>
    <row r="4500" s="4" customFormat="1" customHeight="1" spans="8:48">
      <c r="H4500" s="14"/>
      <c r="AV4500" s="54"/>
    </row>
    <row r="4501" s="4" customFormat="1" customHeight="1" spans="8:48">
      <c r="H4501" s="14"/>
      <c r="AV4501" s="54"/>
    </row>
    <row r="4502" s="4" customFormat="1" customHeight="1" spans="8:48">
      <c r="H4502" s="14"/>
      <c r="AV4502" s="54"/>
    </row>
    <row r="4503" s="4" customFormat="1" customHeight="1" spans="8:48">
      <c r="H4503" s="14"/>
      <c r="AV4503" s="54"/>
    </row>
    <row r="4504" s="4" customFormat="1" customHeight="1" spans="8:48">
      <c r="H4504" s="14"/>
      <c r="AV4504" s="54"/>
    </row>
    <row r="4505" s="4" customFormat="1" customHeight="1" spans="8:48">
      <c r="H4505" s="14"/>
      <c r="AV4505" s="54"/>
    </row>
    <row r="4506" s="4" customFormat="1" customHeight="1" spans="8:48">
      <c r="H4506" s="14"/>
      <c r="AV4506" s="54"/>
    </row>
    <row r="4507" s="4" customFormat="1" customHeight="1" spans="8:48">
      <c r="H4507" s="14"/>
      <c r="AV4507" s="54"/>
    </row>
    <row r="4508" s="4" customFormat="1" customHeight="1" spans="8:48">
      <c r="H4508" s="14"/>
      <c r="AV4508" s="54"/>
    </row>
    <row r="4509" s="4" customFormat="1" customHeight="1" spans="8:48">
      <c r="H4509" s="14"/>
      <c r="AV4509" s="54"/>
    </row>
    <row r="4510" s="4" customFormat="1" customHeight="1" spans="8:48">
      <c r="H4510" s="14"/>
      <c r="AV4510" s="54"/>
    </row>
    <row r="4511" s="4" customFormat="1" customHeight="1" spans="8:48">
      <c r="H4511" s="14"/>
      <c r="AV4511" s="54"/>
    </row>
    <row r="4512" s="4" customFormat="1" customHeight="1" spans="8:48">
      <c r="H4512" s="14"/>
      <c r="AV4512" s="54"/>
    </row>
    <row r="4513" s="4" customFormat="1" customHeight="1" spans="8:48">
      <c r="H4513" s="14"/>
      <c r="AV4513" s="54"/>
    </row>
    <row r="4514" s="4" customFormat="1" customHeight="1" spans="8:48">
      <c r="H4514" s="14"/>
      <c r="AV4514" s="54"/>
    </row>
    <row r="4515" s="4" customFormat="1" customHeight="1" spans="8:48">
      <c r="H4515" s="14"/>
      <c r="AV4515" s="54"/>
    </row>
    <row r="4516" s="4" customFormat="1" customHeight="1" spans="8:48">
      <c r="H4516" s="14"/>
      <c r="AV4516" s="54"/>
    </row>
    <row r="4517" s="4" customFormat="1" customHeight="1" spans="8:48">
      <c r="H4517" s="14"/>
      <c r="AV4517" s="54"/>
    </row>
    <row r="4518" s="4" customFormat="1" customHeight="1" spans="8:48">
      <c r="H4518" s="14"/>
      <c r="AV4518" s="54"/>
    </row>
    <row r="4519" s="4" customFormat="1" customHeight="1" spans="8:48">
      <c r="H4519" s="14"/>
      <c r="AV4519" s="54"/>
    </row>
    <row r="4520" s="4" customFormat="1" customHeight="1" spans="8:48">
      <c r="H4520" s="14"/>
      <c r="AV4520" s="54"/>
    </row>
    <row r="4521" s="4" customFormat="1" customHeight="1" spans="8:48">
      <c r="H4521" s="14"/>
      <c r="AV4521" s="54"/>
    </row>
    <row r="4522" s="4" customFormat="1" customHeight="1" spans="8:48">
      <c r="H4522" s="14"/>
      <c r="AV4522" s="54"/>
    </row>
    <row r="4523" s="4" customFormat="1" customHeight="1" spans="8:48">
      <c r="H4523" s="14"/>
      <c r="AV4523" s="54"/>
    </row>
    <row r="4524" s="4" customFormat="1" customHeight="1" spans="8:48">
      <c r="H4524" s="14"/>
      <c r="AV4524" s="54"/>
    </row>
    <row r="4525" s="4" customFormat="1" customHeight="1" spans="8:48">
      <c r="H4525" s="14"/>
      <c r="AV4525" s="54"/>
    </row>
    <row r="4526" s="4" customFormat="1" customHeight="1" spans="8:48">
      <c r="H4526" s="14"/>
      <c r="AV4526" s="54"/>
    </row>
    <row r="4527" s="4" customFormat="1" customHeight="1" spans="8:48">
      <c r="H4527" s="14"/>
      <c r="AV4527" s="54"/>
    </row>
    <row r="4528" s="4" customFormat="1" customHeight="1" spans="8:48">
      <c r="H4528" s="14"/>
      <c r="AV4528" s="54"/>
    </row>
    <row r="4529" s="4" customFormat="1" customHeight="1" spans="8:48">
      <c r="H4529" s="14"/>
      <c r="AV4529" s="54"/>
    </row>
    <row r="4530" s="4" customFormat="1" customHeight="1" spans="8:48">
      <c r="H4530" s="14"/>
      <c r="AV4530" s="54"/>
    </row>
    <row r="4531" s="4" customFormat="1" customHeight="1" spans="8:48">
      <c r="H4531" s="14"/>
      <c r="AV4531" s="54"/>
    </row>
    <row r="4532" s="4" customFormat="1" customHeight="1" spans="8:48">
      <c r="H4532" s="14"/>
      <c r="AV4532" s="54"/>
    </row>
    <row r="4533" s="4" customFormat="1" customHeight="1" spans="8:48">
      <c r="H4533" s="14"/>
      <c r="AV4533" s="54"/>
    </row>
    <row r="4534" s="4" customFormat="1" customHeight="1" spans="8:48">
      <c r="H4534" s="14"/>
      <c r="AV4534" s="54"/>
    </row>
    <row r="4535" s="4" customFormat="1" customHeight="1" spans="8:48">
      <c r="H4535" s="14"/>
      <c r="AV4535" s="54"/>
    </row>
    <row r="4536" s="4" customFormat="1" customHeight="1" spans="8:48">
      <c r="H4536" s="14"/>
      <c r="AV4536" s="54"/>
    </row>
    <row r="4537" s="4" customFormat="1" customHeight="1" spans="8:48">
      <c r="H4537" s="14"/>
      <c r="AV4537" s="54"/>
    </row>
    <row r="4538" s="4" customFormat="1" customHeight="1" spans="8:48">
      <c r="H4538" s="14"/>
      <c r="AV4538" s="54"/>
    </row>
    <row r="4539" s="4" customFormat="1" customHeight="1" spans="8:48">
      <c r="H4539" s="14"/>
      <c r="AV4539" s="54"/>
    </row>
    <row r="4540" s="4" customFormat="1" customHeight="1" spans="8:48">
      <c r="H4540" s="14"/>
      <c r="AV4540" s="54"/>
    </row>
    <row r="4541" s="4" customFormat="1" customHeight="1" spans="8:48">
      <c r="H4541" s="14"/>
      <c r="AV4541" s="54"/>
    </row>
    <row r="4542" s="4" customFormat="1" customHeight="1" spans="8:48">
      <c r="H4542" s="14"/>
      <c r="AV4542" s="54"/>
    </row>
    <row r="4543" s="4" customFormat="1" customHeight="1" spans="8:48">
      <c r="H4543" s="14"/>
      <c r="AV4543" s="54"/>
    </row>
    <row r="4544" s="4" customFormat="1" customHeight="1" spans="8:48">
      <c r="H4544" s="14"/>
      <c r="AV4544" s="54"/>
    </row>
    <row r="4545" s="4" customFormat="1" customHeight="1" spans="8:48">
      <c r="H4545" s="14"/>
      <c r="AV4545" s="54"/>
    </row>
    <row r="4546" s="4" customFormat="1" customHeight="1" spans="8:48">
      <c r="H4546" s="14"/>
      <c r="AV4546" s="54"/>
    </row>
    <row r="4547" s="4" customFormat="1" customHeight="1" spans="8:48">
      <c r="H4547" s="14"/>
      <c r="AV4547" s="54"/>
    </row>
    <row r="4548" s="4" customFormat="1" customHeight="1" spans="8:48">
      <c r="H4548" s="14"/>
      <c r="AV4548" s="54"/>
    </row>
    <row r="4549" s="4" customFormat="1" customHeight="1" spans="8:48">
      <c r="H4549" s="14"/>
      <c r="AV4549" s="54"/>
    </row>
    <row r="4550" s="4" customFormat="1" customHeight="1" spans="8:48">
      <c r="H4550" s="14"/>
      <c r="AV4550" s="54"/>
    </row>
    <row r="4551" s="4" customFormat="1" customHeight="1" spans="8:48">
      <c r="H4551" s="14"/>
      <c r="AV4551" s="54"/>
    </row>
    <row r="4552" s="4" customFormat="1" customHeight="1" spans="8:48">
      <c r="H4552" s="14"/>
      <c r="AV4552" s="54"/>
    </row>
    <row r="4553" s="4" customFormat="1" customHeight="1" spans="8:48">
      <c r="H4553" s="14"/>
      <c r="AV4553" s="54"/>
    </row>
    <row r="4554" s="4" customFormat="1" customHeight="1" spans="8:48">
      <c r="H4554" s="14"/>
      <c r="AV4554" s="54"/>
    </row>
    <row r="4555" s="4" customFormat="1" customHeight="1" spans="8:48">
      <c r="H4555" s="14"/>
      <c r="AV4555" s="54"/>
    </row>
    <row r="4556" s="4" customFormat="1" customHeight="1" spans="8:48">
      <c r="H4556" s="14"/>
      <c r="AV4556" s="54"/>
    </row>
    <row r="4557" s="4" customFormat="1" customHeight="1" spans="8:48">
      <c r="H4557" s="14"/>
      <c r="AV4557" s="54"/>
    </row>
    <row r="4558" s="4" customFormat="1" customHeight="1" spans="8:48">
      <c r="H4558" s="14"/>
      <c r="AV4558" s="54"/>
    </row>
    <row r="4559" s="4" customFormat="1" customHeight="1" spans="8:48">
      <c r="H4559" s="14"/>
      <c r="AV4559" s="54"/>
    </row>
    <row r="4560" s="4" customFormat="1" customHeight="1" spans="8:48">
      <c r="H4560" s="14"/>
      <c r="AV4560" s="54"/>
    </row>
    <row r="4561" s="4" customFormat="1" customHeight="1" spans="8:48">
      <c r="H4561" s="14"/>
      <c r="AV4561" s="54"/>
    </row>
    <row r="4562" s="4" customFormat="1" customHeight="1" spans="8:48">
      <c r="H4562" s="14"/>
      <c r="AV4562" s="54"/>
    </row>
    <row r="4563" s="4" customFormat="1" customHeight="1" spans="8:48">
      <c r="H4563" s="14"/>
      <c r="AV4563" s="54"/>
    </row>
    <row r="4564" s="4" customFormat="1" customHeight="1" spans="8:48">
      <c r="H4564" s="14"/>
      <c r="AV4564" s="54"/>
    </row>
    <row r="4565" s="4" customFormat="1" customHeight="1" spans="8:48">
      <c r="H4565" s="14"/>
      <c r="AV4565" s="54"/>
    </row>
    <row r="4566" s="4" customFormat="1" customHeight="1" spans="8:48">
      <c r="H4566" s="14"/>
      <c r="AV4566" s="54"/>
    </row>
    <row r="4567" s="4" customFormat="1" customHeight="1" spans="8:48">
      <c r="H4567" s="14"/>
      <c r="AV4567" s="54"/>
    </row>
    <row r="4568" s="4" customFormat="1" customHeight="1" spans="8:48">
      <c r="H4568" s="14"/>
      <c r="AV4568" s="54"/>
    </row>
    <row r="4569" s="4" customFormat="1" customHeight="1" spans="8:48">
      <c r="H4569" s="14"/>
      <c r="AV4569" s="54"/>
    </row>
    <row r="4570" s="4" customFormat="1" customHeight="1" spans="8:48">
      <c r="H4570" s="14"/>
      <c r="AV4570" s="54"/>
    </row>
    <row r="4571" s="4" customFormat="1" customHeight="1" spans="8:48">
      <c r="H4571" s="14"/>
      <c r="AV4571" s="54"/>
    </row>
    <row r="4572" s="4" customFormat="1" customHeight="1" spans="8:48">
      <c r="H4572" s="14"/>
      <c r="AV4572" s="54"/>
    </row>
    <row r="4573" s="4" customFormat="1" customHeight="1" spans="8:48">
      <c r="H4573" s="14"/>
      <c r="AV4573" s="54"/>
    </row>
    <row r="4574" s="4" customFormat="1" customHeight="1" spans="8:48">
      <c r="H4574" s="14"/>
      <c r="AV4574" s="54"/>
    </row>
    <row r="4575" s="4" customFormat="1" customHeight="1" spans="8:48">
      <c r="H4575" s="14"/>
      <c r="AV4575" s="54"/>
    </row>
    <row r="4576" s="4" customFormat="1" customHeight="1" spans="8:48">
      <c r="H4576" s="14"/>
      <c r="AV4576" s="54"/>
    </row>
    <row r="4577" s="4" customFormat="1" customHeight="1" spans="8:48">
      <c r="H4577" s="14"/>
      <c r="AV4577" s="54"/>
    </row>
    <row r="4578" s="4" customFormat="1" customHeight="1" spans="8:48">
      <c r="H4578" s="14"/>
      <c r="AV4578" s="54"/>
    </row>
    <row r="4579" s="4" customFormat="1" customHeight="1" spans="8:48">
      <c r="H4579" s="14"/>
      <c r="AV4579" s="54"/>
    </row>
    <row r="4580" s="4" customFormat="1" customHeight="1" spans="8:48">
      <c r="H4580" s="14"/>
      <c r="AV4580" s="54"/>
    </row>
    <row r="4581" s="4" customFormat="1" customHeight="1" spans="8:48">
      <c r="H4581" s="14"/>
      <c r="AV4581" s="54"/>
    </row>
    <row r="4582" s="4" customFormat="1" customHeight="1" spans="8:48">
      <c r="H4582" s="14"/>
      <c r="AV4582" s="54"/>
    </row>
    <row r="4583" s="4" customFormat="1" customHeight="1" spans="8:48">
      <c r="H4583" s="14"/>
      <c r="AV4583" s="54"/>
    </row>
    <row r="4584" s="4" customFormat="1" customHeight="1" spans="8:48">
      <c r="H4584" s="14"/>
      <c r="AV4584" s="54"/>
    </row>
    <row r="4585" s="4" customFormat="1" customHeight="1" spans="8:48">
      <c r="H4585" s="14"/>
      <c r="AV4585" s="54"/>
    </row>
    <row r="4586" s="4" customFormat="1" customHeight="1" spans="8:48">
      <c r="H4586" s="14"/>
      <c r="AV4586" s="54"/>
    </row>
    <row r="4587" s="4" customFormat="1" customHeight="1" spans="8:48">
      <c r="H4587" s="14"/>
      <c r="AV4587" s="54"/>
    </row>
    <row r="4588" s="4" customFormat="1" customHeight="1" spans="8:48">
      <c r="H4588" s="14"/>
      <c r="AV4588" s="54"/>
    </row>
    <row r="4589" s="4" customFormat="1" customHeight="1" spans="8:48">
      <c r="H4589" s="14"/>
      <c r="AV4589" s="54"/>
    </row>
    <row r="4590" s="4" customFormat="1" customHeight="1" spans="8:48">
      <c r="H4590" s="14"/>
      <c r="AV4590" s="54"/>
    </row>
    <row r="4591" s="4" customFormat="1" customHeight="1" spans="8:48">
      <c r="H4591" s="14"/>
      <c r="AV4591" s="54"/>
    </row>
    <row r="4592" s="4" customFormat="1" customHeight="1" spans="8:48">
      <c r="H4592" s="14"/>
      <c r="AV4592" s="54"/>
    </row>
    <row r="4593" s="4" customFormat="1" customHeight="1" spans="8:48">
      <c r="H4593" s="14"/>
      <c r="AV4593" s="54"/>
    </row>
    <row r="4594" s="4" customFormat="1" customHeight="1" spans="8:48">
      <c r="H4594" s="14"/>
      <c r="AV4594" s="54"/>
    </row>
    <row r="4595" s="4" customFormat="1" customHeight="1" spans="8:48">
      <c r="H4595" s="14"/>
      <c r="AV4595" s="54"/>
    </row>
    <row r="4596" s="4" customFormat="1" customHeight="1" spans="8:48">
      <c r="H4596" s="14"/>
      <c r="AV4596" s="54"/>
    </row>
    <row r="4597" s="4" customFormat="1" customHeight="1" spans="8:48">
      <c r="H4597" s="14"/>
      <c r="AV4597" s="54"/>
    </row>
    <row r="4598" s="4" customFormat="1" customHeight="1" spans="8:48">
      <c r="H4598" s="14"/>
      <c r="AV4598" s="54"/>
    </row>
    <row r="4599" s="4" customFormat="1" customHeight="1" spans="8:48">
      <c r="H4599" s="14"/>
      <c r="AV4599" s="54"/>
    </row>
    <row r="4600" s="4" customFormat="1" customHeight="1" spans="8:48">
      <c r="H4600" s="14"/>
      <c r="AV4600" s="54"/>
    </row>
    <row r="4601" s="4" customFormat="1" customHeight="1" spans="8:48">
      <c r="H4601" s="14"/>
      <c r="AV4601" s="54"/>
    </row>
    <row r="4602" s="4" customFormat="1" customHeight="1" spans="8:48">
      <c r="H4602" s="14"/>
      <c r="AV4602" s="54"/>
    </row>
    <row r="4603" s="4" customFormat="1" customHeight="1" spans="8:48">
      <c r="H4603" s="14"/>
      <c r="AV4603" s="54"/>
    </row>
    <row r="4604" s="4" customFormat="1" customHeight="1" spans="8:48">
      <c r="H4604" s="14"/>
      <c r="AV4604" s="54"/>
    </row>
    <row r="4605" s="4" customFormat="1" customHeight="1" spans="8:48">
      <c r="H4605" s="14"/>
      <c r="AV4605" s="54"/>
    </row>
    <row r="4606" s="4" customFormat="1" customHeight="1" spans="8:48">
      <c r="H4606" s="14"/>
      <c r="AV4606" s="54"/>
    </row>
    <row r="4607" s="4" customFormat="1" customHeight="1" spans="8:48">
      <c r="H4607" s="14"/>
      <c r="AV4607" s="54"/>
    </row>
    <row r="4608" s="4" customFormat="1" customHeight="1" spans="8:48">
      <c r="H4608" s="14"/>
      <c r="AV4608" s="54"/>
    </row>
    <row r="4609" s="4" customFormat="1" customHeight="1" spans="8:48">
      <c r="H4609" s="14"/>
      <c r="AV4609" s="54"/>
    </row>
    <row r="4610" s="4" customFormat="1" customHeight="1" spans="8:48">
      <c r="H4610" s="14"/>
      <c r="AV4610" s="54"/>
    </row>
    <row r="4611" s="4" customFormat="1" customHeight="1" spans="8:48">
      <c r="H4611" s="14"/>
      <c r="AV4611" s="54"/>
    </row>
    <row r="4612" s="4" customFormat="1" customHeight="1" spans="8:48">
      <c r="H4612" s="14"/>
      <c r="AV4612" s="54"/>
    </row>
    <row r="4613" s="4" customFormat="1" customHeight="1" spans="8:48">
      <c r="H4613" s="14"/>
      <c r="AV4613" s="54"/>
    </row>
    <row r="4614" s="4" customFormat="1" customHeight="1" spans="8:48">
      <c r="H4614" s="14"/>
      <c r="AV4614" s="54"/>
    </row>
    <row r="4615" s="4" customFormat="1" customHeight="1" spans="8:48">
      <c r="H4615" s="14"/>
      <c r="AV4615" s="54"/>
    </row>
    <row r="4616" s="4" customFormat="1" customHeight="1" spans="8:48">
      <c r="H4616" s="14"/>
      <c r="AV4616" s="54"/>
    </row>
    <row r="4617" s="4" customFormat="1" customHeight="1" spans="8:48">
      <c r="H4617" s="14"/>
      <c r="AV4617" s="54"/>
    </row>
    <row r="4618" s="4" customFormat="1" customHeight="1" spans="8:48">
      <c r="H4618" s="14"/>
      <c r="AV4618" s="54"/>
    </row>
    <row r="4619" s="4" customFormat="1" customHeight="1" spans="8:48">
      <c r="H4619" s="14"/>
      <c r="AV4619" s="54"/>
    </row>
    <row r="4620" s="4" customFormat="1" customHeight="1" spans="8:48">
      <c r="H4620" s="14"/>
      <c r="AV4620" s="54"/>
    </row>
    <row r="4621" s="4" customFormat="1" customHeight="1" spans="8:48">
      <c r="H4621" s="14"/>
      <c r="AV4621" s="54"/>
    </row>
    <row r="4622" s="4" customFormat="1" customHeight="1" spans="8:48">
      <c r="H4622" s="14"/>
      <c r="AV4622" s="54"/>
    </row>
    <row r="4623" s="4" customFormat="1" customHeight="1" spans="8:48">
      <c r="H4623" s="14"/>
      <c r="AV4623" s="54"/>
    </row>
    <row r="4624" s="4" customFormat="1" customHeight="1" spans="8:48">
      <c r="H4624" s="14"/>
      <c r="AV4624" s="54"/>
    </row>
    <row r="4625" s="4" customFormat="1" customHeight="1" spans="8:48">
      <c r="H4625" s="14"/>
      <c r="AV4625" s="54"/>
    </row>
    <row r="4626" s="4" customFormat="1" customHeight="1" spans="8:48">
      <c r="H4626" s="14"/>
      <c r="AV4626" s="54"/>
    </row>
    <row r="4627" s="4" customFormat="1" customHeight="1" spans="8:48">
      <c r="H4627" s="14"/>
      <c r="AV4627" s="54"/>
    </row>
    <row r="4628" s="4" customFormat="1" customHeight="1" spans="8:48">
      <c r="H4628" s="14"/>
      <c r="AV4628" s="54"/>
    </row>
    <row r="4629" s="4" customFormat="1" customHeight="1" spans="8:48">
      <c r="H4629" s="14"/>
      <c r="AV4629" s="54"/>
    </row>
    <row r="4630" s="4" customFormat="1" customHeight="1" spans="8:48">
      <c r="H4630" s="14"/>
      <c r="AV4630" s="54"/>
    </row>
    <row r="4631" s="4" customFormat="1" customHeight="1" spans="8:48">
      <c r="H4631" s="14"/>
      <c r="AV4631" s="54"/>
    </row>
    <row r="4632" s="4" customFormat="1" customHeight="1" spans="8:48">
      <c r="H4632" s="14"/>
      <c r="AV4632" s="54"/>
    </row>
    <row r="4633" s="4" customFormat="1" customHeight="1" spans="8:48">
      <c r="H4633" s="14"/>
      <c r="AV4633" s="54"/>
    </row>
    <row r="4634" s="4" customFormat="1" customHeight="1" spans="8:48">
      <c r="H4634" s="14"/>
      <c r="AV4634" s="54"/>
    </row>
    <row r="4635" s="4" customFormat="1" customHeight="1" spans="8:48">
      <c r="H4635" s="14"/>
      <c r="AV4635" s="54"/>
    </row>
    <row r="4636" s="4" customFormat="1" customHeight="1" spans="8:48">
      <c r="H4636" s="14"/>
      <c r="AV4636" s="54"/>
    </row>
    <row r="4637" s="4" customFormat="1" customHeight="1" spans="8:48">
      <c r="H4637" s="14"/>
      <c r="AV4637" s="54"/>
    </row>
    <row r="4638" s="4" customFormat="1" customHeight="1" spans="8:48">
      <c r="H4638" s="14"/>
      <c r="AV4638" s="54"/>
    </row>
    <row r="4639" s="4" customFormat="1" customHeight="1" spans="8:48">
      <c r="H4639" s="14"/>
      <c r="AV4639" s="54"/>
    </row>
    <row r="4640" s="4" customFormat="1" customHeight="1" spans="8:48">
      <c r="H4640" s="14"/>
      <c r="AV4640" s="54"/>
    </row>
    <row r="4641" s="4" customFormat="1" customHeight="1" spans="8:48">
      <c r="H4641" s="14"/>
      <c r="AV4641" s="54"/>
    </row>
    <row r="4642" s="4" customFormat="1" customHeight="1" spans="8:48">
      <c r="H4642" s="14"/>
      <c r="AV4642" s="54"/>
    </row>
    <row r="4643" s="4" customFormat="1" customHeight="1" spans="8:48">
      <c r="H4643" s="14"/>
      <c r="AV4643" s="54"/>
    </row>
    <row r="4644" s="4" customFormat="1" customHeight="1" spans="8:48">
      <c r="H4644" s="14"/>
      <c r="AV4644" s="54"/>
    </row>
    <row r="4645" s="4" customFormat="1" customHeight="1" spans="8:48">
      <c r="H4645" s="14"/>
      <c r="AV4645" s="54"/>
    </row>
    <row r="4646" s="4" customFormat="1" customHeight="1" spans="8:48">
      <c r="H4646" s="14"/>
      <c r="AV4646" s="54"/>
    </row>
    <row r="4647" s="4" customFormat="1" customHeight="1" spans="8:48">
      <c r="H4647" s="14"/>
      <c r="AV4647" s="54"/>
    </row>
    <row r="4648" s="4" customFormat="1" customHeight="1" spans="8:48">
      <c r="H4648" s="14"/>
      <c r="AV4648" s="54"/>
    </row>
    <row r="4649" s="4" customFormat="1" customHeight="1" spans="8:48">
      <c r="H4649" s="14"/>
      <c r="AV4649" s="54"/>
    </row>
    <row r="4650" s="4" customFormat="1" customHeight="1" spans="8:48">
      <c r="H4650" s="14"/>
      <c r="AV4650" s="54"/>
    </row>
    <row r="4651" s="4" customFormat="1" customHeight="1" spans="8:48">
      <c r="H4651" s="14"/>
      <c r="AV4651" s="54"/>
    </row>
    <row r="4652" s="4" customFormat="1" customHeight="1" spans="8:48">
      <c r="H4652" s="14"/>
      <c r="AV4652" s="54"/>
    </row>
    <row r="4653" s="4" customFormat="1" customHeight="1" spans="8:48">
      <c r="H4653" s="14"/>
      <c r="AV4653" s="54"/>
    </row>
    <row r="4654" s="4" customFormat="1" customHeight="1" spans="8:48">
      <c r="H4654" s="14"/>
      <c r="AV4654" s="54"/>
    </row>
    <row r="4655" s="4" customFormat="1" customHeight="1" spans="8:48">
      <c r="H4655" s="14"/>
      <c r="AV4655" s="54"/>
    </row>
    <row r="4656" s="4" customFormat="1" customHeight="1" spans="8:48">
      <c r="H4656" s="14"/>
      <c r="AV4656" s="54"/>
    </row>
    <row r="4657" s="4" customFormat="1" customHeight="1" spans="8:48">
      <c r="H4657" s="14"/>
      <c r="AV4657" s="54"/>
    </row>
    <row r="4658" s="4" customFormat="1" customHeight="1" spans="8:48">
      <c r="H4658" s="14"/>
      <c r="AV4658" s="54"/>
    </row>
    <row r="4659" s="4" customFormat="1" customHeight="1" spans="8:48">
      <c r="H4659" s="14"/>
      <c r="AV4659" s="54"/>
    </row>
    <row r="4660" s="4" customFormat="1" customHeight="1" spans="8:48">
      <c r="H4660" s="14"/>
      <c r="AV4660" s="54"/>
    </row>
    <row r="4661" s="4" customFormat="1" customHeight="1" spans="8:48">
      <c r="H4661" s="14"/>
      <c r="AV4661" s="54"/>
    </row>
    <row r="4662" s="4" customFormat="1" customHeight="1" spans="8:48">
      <c r="H4662" s="14"/>
      <c r="AV4662" s="54"/>
    </row>
    <row r="4663" s="4" customFormat="1" customHeight="1" spans="8:48">
      <c r="H4663" s="14"/>
      <c r="AV4663" s="54"/>
    </row>
    <row r="4664" s="4" customFormat="1" customHeight="1" spans="8:48">
      <c r="H4664" s="14"/>
      <c r="AV4664" s="54"/>
    </row>
    <row r="4665" s="4" customFormat="1" customHeight="1" spans="8:48">
      <c r="H4665" s="14"/>
      <c r="AV4665" s="54"/>
    </row>
    <row r="4666" s="4" customFormat="1" customHeight="1" spans="8:48">
      <c r="H4666" s="14"/>
      <c r="AV4666" s="54"/>
    </row>
    <row r="4667" s="4" customFormat="1" customHeight="1" spans="8:48">
      <c r="H4667" s="14"/>
      <c r="AV4667" s="54"/>
    </row>
    <row r="4668" s="4" customFormat="1" customHeight="1" spans="8:48">
      <c r="H4668" s="14"/>
      <c r="AV4668" s="54"/>
    </row>
    <row r="4669" s="4" customFormat="1" customHeight="1" spans="8:48">
      <c r="H4669" s="14"/>
      <c r="AV4669" s="54"/>
    </row>
    <row r="4670" s="4" customFormat="1" customHeight="1" spans="8:48">
      <c r="H4670" s="14"/>
      <c r="AV4670" s="54"/>
    </row>
    <row r="4671" s="4" customFormat="1" customHeight="1" spans="8:48">
      <c r="H4671" s="14"/>
      <c r="AV4671" s="54"/>
    </row>
    <row r="4672" s="4" customFormat="1" customHeight="1" spans="8:48">
      <c r="H4672" s="14"/>
      <c r="AV4672" s="54"/>
    </row>
    <row r="4673" s="4" customFormat="1" customHeight="1" spans="8:48">
      <c r="H4673" s="14"/>
      <c r="AV4673" s="54"/>
    </row>
    <row r="4674" s="4" customFormat="1" customHeight="1" spans="8:48">
      <c r="H4674" s="14"/>
      <c r="AV4674" s="54"/>
    </row>
    <row r="4675" s="4" customFormat="1" customHeight="1" spans="8:48">
      <c r="H4675" s="14"/>
      <c r="AV4675" s="54"/>
    </row>
    <row r="4676" s="4" customFormat="1" customHeight="1" spans="8:48">
      <c r="H4676" s="14"/>
      <c r="AV4676" s="54"/>
    </row>
    <row r="4677" s="4" customFormat="1" customHeight="1" spans="8:48">
      <c r="H4677" s="14"/>
      <c r="AV4677" s="54"/>
    </row>
    <row r="4678" s="4" customFormat="1" customHeight="1" spans="8:48">
      <c r="H4678" s="14"/>
      <c r="AV4678" s="54"/>
    </row>
    <row r="4679" s="4" customFormat="1" customHeight="1" spans="8:48">
      <c r="H4679" s="14"/>
      <c r="AV4679" s="54"/>
    </row>
    <row r="4680" s="4" customFormat="1" customHeight="1" spans="8:48">
      <c r="H4680" s="14"/>
      <c r="AV4680" s="54"/>
    </row>
    <row r="4681" s="4" customFormat="1" customHeight="1" spans="8:48">
      <c r="H4681" s="14"/>
      <c r="AV4681" s="54"/>
    </row>
    <row r="4682" s="4" customFormat="1" customHeight="1" spans="8:48">
      <c r="H4682" s="14"/>
      <c r="AV4682" s="54"/>
    </row>
    <row r="4683" s="4" customFormat="1" customHeight="1" spans="8:48">
      <c r="H4683" s="14"/>
      <c r="AV4683" s="54"/>
    </row>
    <row r="4684" s="4" customFormat="1" customHeight="1" spans="8:48">
      <c r="H4684" s="14"/>
      <c r="AV4684" s="54"/>
    </row>
    <row r="4685" s="4" customFormat="1" customHeight="1" spans="8:48">
      <c r="H4685" s="14"/>
      <c r="AV4685" s="54"/>
    </row>
    <row r="4686" s="4" customFormat="1" customHeight="1" spans="8:48">
      <c r="H4686" s="14"/>
      <c r="AV4686" s="54"/>
    </row>
    <row r="4687" s="4" customFormat="1" customHeight="1" spans="8:48">
      <c r="H4687" s="14"/>
      <c r="AV4687" s="54"/>
    </row>
    <row r="4688" s="4" customFormat="1" customHeight="1" spans="8:48">
      <c r="H4688" s="14"/>
      <c r="AV4688" s="54"/>
    </row>
    <row r="4689" s="4" customFormat="1" customHeight="1" spans="8:48">
      <c r="H4689" s="14"/>
      <c r="AV4689" s="54"/>
    </row>
    <row r="4690" s="4" customFormat="1" customHeight="1" spans="8:48">
      <c r="H4690" s="14"/>
      <c r="AV4690" s="54"/>
    </row>
    <row r="4691" s="4" customFormat="1" customHeight="1" spans="8:48">
      <c r="H4691" s="14"/>
      <c r="AV4691" s="54"/>
    </row>
    <row r="4692" s="4" customFormat="1" customHeight="1" spans="8:48">
      <c r="H4692" s="14"/>
      <c r="AV4692" s="54"/>
    </row>
    <row r="4693" s="4" customFormat="1" customHeight="1" spans="8:48">
      <c r="H4693" s="14"/>
      <c r="AV4693" s="54"/>
    </row>
    <row r="4694" s="4" customFormat="1" customHeight="1" spans="8:48">
      <c r="H4694" s="14"/>
      <c r="AV4694" s="54"/>
    </row>
    <row r="4695" s="4" customFormat="1" customHeight="1" spans="8:48">
      <c r="H4695" s="14"/>
      <c r="AV4695" s="54"/>
    </row>
    <row r="4696" s="4" customFormat="1" customHeight="1" spans="8:48">
      <c r="H4696" s="14"/>
      <c r="AV4696" s="54"/>
    </row>
    <row r="4697" s="4" customFormat="1" customHeight="1" spans="8:48">
      <c r="H4697" s="14"/>
      <c r="AV4697" s="54"/>
    </row>
    <row r="4698" s="4" customFormat="1" customHeight="1" spans="8:48">
      <c r="H4698" s="14"/>
      <c r="AV4698" s="54"/>
    </row>
    <row r="4699" s="4" customFormat="1" customHeight="1" spans="8:48">
      <c r="H4699" s="14"/>
      <c r="AV4699" s="54"/>
    </row>
    <row r="4700" s="4" customFormat="1" customHeight="1" spans="8:48">
      <c r="H4700" s="14"/>
      <c r="AV4700" s="54"/>
    </row>
    <row r="4701" s="4" customFormat="1" customHeight="1" spans="8:48">
      <c r="H4701" s="14"/>
      <c r="AV4701" s="54"/>
    </row>
    <row r="4702" s="4" customFormat="1" customHeight="1" spans="8:48">
      <c r="H4702" s="14"/>
      <c r="AV4702" s="54"/>
    </row>
    <row r="4703" s="4" customFormat="1" customHeight="1" spans="8:48">
      <c r="H4703" s="14"/>
      <c r="AV4703" s="54"/>
    </row>
    <row r="4704" s="4" customFormat="1" customHeight="1" spans="8:48">
      <c r="H4704" s="14"/>
      <c r="AV4704" s="54"/>
    </row>
    <row r="4705" s="4" customFormat="1" customHeight="1" spans="8:48">
      <c r="H4705" s="14"/>
      <c r="AV4705" s="54"/>
    </row>
    <row r="4706" s="4" customFormat="1" customHeight="1" spans="8:48">
      <c r="H4706" s="14"/>
      <c r="AV4706" s="54"/>
    </row>
    <row r="4707" s="4" customFormat="1" customHeight="1" spans="8:48">
      <c r="H4707" s="14"/>
      <c r="AV4707" s="54"/>
    </row>
    <row r="4708" s="4" customFormat="1" customHeight="1" spans="8:48">
      <c r="H4708" s="14"/>
      <c r="AV4708" s="54"/>
    </row>
    <row r="4709" s="4" customFormat="1" customHeight="1" spans="8:48">
      <c r="H4709" s="14"/>
      <c r="AV4709" s="54"/>
    </row>
    <row r="4710" s="4" customFormat="1" customHeight="1" spans="8:48">
      <c r="H4710" s="14"/>
      <c r="AV4710" s="54"/>
    </row>
    <row r="4711" s="4" customFormat="1" customHeight="1" spans="8:48">
      <c r="H4711" s="14"/>
      <c r="AV4711" s="54"/>
    </row>
    <row r="4712" s="4" customFormat="1" customHeight="1" spans="8:48">
      <c r="H4712" s="14"/>
      <c r="AV4712" s="54"/>
    </row>
    <row r="4713" s="4" customFormat="1" customHeight="1" spans="8:48">
      <c r="H4713" s="14"/>
      <c r="AV4713" s="54"/>
    </row>
    <row r="4714" s="4" customFormat="1" customHeight="1" spans="8:48">
      <c r="H4714" s="14"/>
      <c r="AV4714" s="54"/>
    </row>
    <row r="4715" s="4" customFormat="1" customHeight="1" spans="8:48">
      <c r="H4715" s="14"/>
      <c r="AV4715" s="54"/>
    </row>
    <row r="4716" s="4" customFormat="1" customHeight="1" spans="8:48">
      <c r="H4716" s="14"/>
      <c r="AV4716" s="54"/>
    </row>
    <row r="4717" s="4" customFormat="1" customHeight="1" spans="8:48">
      <c r="H4717" s="14"/>
      <c r="AV4717" s="54"/>
    </row>
    <row r="4718" s="4" customFormat="1" customHeight="1" spans="8:48">
      <c r="H4718" s="14"/>
      <c r="AV4718" s="54"/>
    </row>
    <row r="4719" s="4" customFormat="1" customHeight="1" spans="8:48">
      <c r="H4719" s="14"/>
      <c r="AV4719" s="54"/>
    </row>
    <row r="4720" s="4" customFormat="1" customHeight="1" spans="8:48">
      <c r="H4720" s="14"/>
      <c r="AV4720" s="54"/>
    </row>
    <row r="4721" s="4" customFormat="1" customHeight="1" spans="8:48">
      <c r="H4721" s="14"/>
      <c r="AV4721" s="54"/>
    </row>
    <row r="4722" s="4" customFormat="1" customHeight="1" spans="8:48">
      <c r="H4722" s="14"/>
      <c r="AV4722" s="54"/>
    </row>
    <row r="4723" s="4" customFormat="1" customHeight="1" spans="8:48">
      <c r="H4723" s="14"/>
      <c r="AV4723" s="54"/>
    </row>
    <row r="4724" s="4" customFormat="1" customHeight="1" spans="8:48">
      <c r="H4724" s="14"/>
      <c r="AV4724" s="54"/>
    </row>
    <row r="4725" s="4" customFormat="1" customHeight="1" spans="8:48">
      <c r="H4725" s="14"/>
      <c r="AV4725" s="54"/>
    </row>
    <row r="4726" s="4" customFormat="1" customHeight="1" spans="8:48">
      <c r="H4726" s="14"/>
      <c r="AV4726" s="54"/>
    </row>
    <row r="4727" s="4" customFormat="1" customHeight="1" spans="8:48">
      <c r="H4727" s="14"/>
      <c r="AV4727" s="54"/>
    </row>
    <row r="4728" s="4" customFormat="1" customHeight="1" spans="8:48">
      <c r="H4728" s="14"/>
      <c r="AV4728" s="54"/>
    </row>
    <row r="4729" s="4" customFormat="1" customHeight="1" spans="8:48">
      <c r="H4729" s="14"/>
      <c r="AV4729" s="54"/>
    </row>
    <row r="4730" s="4" customFormat="1" customHeight="1" spans="8:48">
      <c r="H4730" s="14"/>
      <c r="AV4730" s="54"/>
    </row>
    <row r="4731" s="4" customFormat="1" customHeight="1" spans="8:48">
      <c r="H4731" s="14"/>
      <c r="AV4731" s="54"/>
    </row>
    <row r="4732" s="4" customFormat="1" customHeight="1" spans="8:48">
      <c r="H4732" s="14"/>
      <c r="AV4732" s="54"/>
    </row>
    <row r="4733" s="4" customFormat="1" customHeight="1" spans="8:48">
      <c r="H4733" s="14"/>
      <c r="AV4733" s="54"/>
    </row>
    <row r="4734" s="4" customFormat="1" customHeight="1" spans="8:48">
      <c r="H4734" s="14"/>
      <c r="AV4734" s="54"/>
    </row>
    <row r="4735" s="4" customFormat="1" customHeight="1" spans="8:48">
      <c r="H4735" s="14"/>
      <c r="AV4735" s="54"/>
    </row>
    <row r="4736" s="4" customFormat="1" customHeight="1" spans="8:48">
      <c r="H4736" s="14"/>
      <c r="AV4736" s="54"/>
    </row>
    <row r="4737" s="4" customFormat="1" customHeight="1" spans="8:48">
      <c r="H4737" s="14"/>
      <c r="AV4737" s="54"/>
    </row>
    <row r="4738" s="4" customFormat="1" customHeight="1" spans="8:48">
      <c r="H4738" s="14"/>
      <c r="AV4738" s="54"/>
    </row>
    <row r="4739" s="4" customFormat="1" customHeight="1" spans="8:48">
      <c r="H4739" s="14"/>
      <c r="AV4739" s="54"/>
    </row>
    <row r="4740" s="4" customFormat="1" customHeight="1" spans="8:48">
      <c r="H4740" s="14"/>
      <c r="AV4740" s="54"/>
    </row>
    <row r="4741" s="4" customFormat="1" customHeight="1" spans="8:48">
      <c r="H4741" s="14"/>
      <c r="AV4741" s="54"/>
    </row>
    <row r="4742" s="4" customFormat="1" customHeight="1" spans="8:48">
      <c r="H4742" s="14"/>
      <c r="AV4742" s="54"/>
    </row>
    <row r="4743" s="4" customFormat="1" customHeight="1" spans="8:48">
      <c r="H4743" s="14"/>
      <c r="AV4743" s="54"/>
    </row>
    <row r="4744" s="4" customFormat="1" customHeight="1" spans="8:48">
      <c r="H4744" s="14"/>
      <c r="AV4744" s="54"/>
    </row>
    <row r="4745" s="4" customFormat="1" customHeight="1" spans="8:48">
      <c r="H4745" s="14"/>
      <c r="AV4745" s="54"/>
    </row>
    <row r="4746" s="4" customFormat="1" customHeight="1" spans="8:48">
      <c r="H4746" s="14"/>
      <c r="AV4746" s="54"/>
    </row>
    <row r="4747" s="4" customFormat="1" customHeight="1" spans="8:48">
      <c r="H4747" s="14"/>
      <c r="AV4747" s="54"/>
    </row>
    <row r="4748" s="4" customFormat="1" customHeight="1" spans="8:48">
      <c r="H4748" s="14"/>
      <c r="AV4748" s="54"/>
    </row>
    <row r="4749" s="4" customFormat="1" customHeight="1" spans="8:48">
      <c r="H4749" s="14"/>
      <c r="AV4749" s="54"/>
    </row>
    <row r="4750" s="4" customFormat="1" customHeight="1" spans="8:48">
      <c r="H4750" s="14"/>
      <c r="AV4750" s="54"/>
    </row>
    <row r="4751" s="4" customFormat="1" customHeight="1" spans="8:48">
      <c r="H4751" s="14"/>
      <c r="AV4751" s="54"/>
    </row>
    <row r="4752" s="4" customFormat="1" customHeight="1" spans="8:48">
      <c r="H4752" s="14"/>
      <c r="AV4752" s="54"/>
    </row>
    <row r="4753" s="4" customFormat="1" customHeight="1" spans="8:48">
      <c r="H4753" s="14"/>
      <c r="AV4753" s="54"/>
    </row>
    <row r="4754" s="4" customFormat="1" customHeight="1" spans="8:48">
      <c r="H4754" s="14"/>
      <c r="AV4754" s="54"/>
    </row>
    <row r="4755" s="4" customFormat="1" customHeight="1" spans="8:48">
      <c r="H4755" s="14"/>
      <c r="AV4755" s="54"/>
    </row>
    <row r="4756" s="4" customFormat="1" customHeight="1" spans="8:48">
      <c r="H4756" s="14"/>
      <c r="AV4756" s="54"/>
    </row>
    <row r="4757" s="4" customFormat="1" customHeight="1" spans="8:48">
      <c r="H4757" s="14"/>
      <c r="AV4757" s="54"/>
    </row>
    <row r="4758" s="4" customFormat="1" customHeight="1" spans="8:48">
      <c r="H4758" s="14"/>
      <c r="AV4758" s="54"/>
    </row>
    <row r="4759" s="4" customFormat="1" customHeight="1" spans="8:48">
      <c r="H4759" s="14"/>
      <c r="AV4759" s="54"/>
    </row>
    <row r="4760" s="4" customFormat="1" customHeight="1" spans="8:48">
      <c r="H4760" s="14"/>
      <c r="AV4760" s="54"/>
    </row>
    <row r="4761" s="4" customFormat="1" customHeight="1" spans="8:48">
      <c r="H4761" s="14"/>
      <c r="AV4761" s="54"/>
    </row>
    <row r="4762" s="4" customFormat="1" customHeight="1" spans="8:48">
      <c r="H4762" s="14"/>
      <c r="AV4762" s="54"/>
    </row>
    <row r="4763" s="4" customFormat="1" customHeight="1" spans="8:48">
      <c r="H4763" s="14"/>
      <c r="AV4763" s="54"/>
    </row>
    <row r="4764" s="4" customFormat="1" customHeight="1" spans="8:48">
      <c r="H4764" s="14"/>
      <c r="AV4764" s="54"/>
    </row>
    <row r="4765" s="4" customFormat="1" customHeight="1" spans="8:48">
      <c r="H4765" s="14"/>
      <c r="AV4765" s="54"/>
    </row>
    <row r="4766" s="4" customFormat="1" customHeight="1" spans="8:48">
      <c r="H4766" s="14"/>
      <c r="AV4766" s="54"/>
    </row>
    <row r="4767" s="4" customFormat="1" customHeight="1" spans="8:48">
      <c r="H4767" s="14"/>
      <c r="AV4767" s="54"/>
    </row>
    <row r="4768" s="4" customFormat="1" customHeight="1" spans="8:48">
      <c r="H4768" s="14"/>
      <c r="AV4768" s="54"/>
    </row>
    <row r="4769" s="4" customFormat="1" customHeight="1" spans="8:48">
      <c r="H4769" s="14"/>
      <c r="AV4769" s="54"/>
    </row>
    <row r="4770" s="4" customFormat="1" customHeight="1" spans="8:48">
      <c r="H4770" s="14"/>
      <c r="AV4770" s="54"/>
    </row>
    <row r="4771" s="4" customFormat="1" customHeight="1" spans="8:48">
      <c r="H4771" s="14"/>
      <c r="AV4771" s="54"/>
    </row>
    <row r="4772" s="4" customFormat="1" customHeight="1" spans="8:48">
      <c r="H4772" s="14"/>
      <c r="AV4772" s="54"/>
    </row>
    <row r="4773" s="4" customFormat="1" customHeight="1" spans="8:48">
      <c r="H4773" s="14"/>
      <c r="AV4773" s="54"/>
    </row>
    <row r="4774" s="4" customFormat="1" customHeight="1" spans="8:48">
      <c r="H4774" s="14"/>
      <c r="AV4774" s="54"/>
    </row>
    <row r="4775" s="4" customFormat="1" customHeight="1" spans="8:48">
      <c r="H4775" s="14"/>
      <c r="AV4775" s="54"/>
    </row>
    <row r="4776" s="4" customFormat="1" customHeight="1" spans="8:48">
      <c r="H4776" s="14"/>
      <c r="AV4776" s="54"/>
    </row>
    <row r="4777" s="4" customFormat="1" customHeight="1" spans="8:48">
      <c r="H4777" s="14"/>
      <c r="AV4777" s="54"/>
    </row>
    <row r="4778" s="4" customFormat="1" customHeight="1" spans="8:48">
      <c r="H4778" s="14"/>
      <c r="AV4778" s="54"/>
    </row>
    <row r="4779" s="4" customFormat="1" customHeight="1" spans="8:48">
      <c r="H4779" s="14"/>
      <c r="AV4779" s="54"/>
    </row>
    <row r="4780" s="4" customFormat="1" customHeight="1" spans="8:48">
      <c r="H4780" s="14"/>
      <c r="AV4780" s="54"/>
    </row>
    <row r="4781" s="4" customFormat="1" customHeight="1" spans="8:48">
      <c r="H4781" s="14"/>
      <c r="AV4781" s="54"/>
    </row>
    <row r="4782" s="4" customFormat="1" customHeight="1" spans="8:48">
      <c r="H4782" s="14"/>
      <c r="AV4782" s="54"/>
    </row>
    <row r="4783" s="4" customFormat="1" customHeight="1" spans="8:48">
      <c r="H4783" s="14"/>
      <c r="AV4783" s="54"/>
    </row>
    <row r="4784" s="4" customFormat="1" customHeight="1" spans="8:48">
      <c r="H4784" s="14"/>
      <c r="AV4784" s="54"/>
    </row>
    <row r="4785" s="4" customFormat="1" customHeight="1" spans="8:48">
      <c r="H4785" s="14"/>
      <c r="AV4785" s="54"/>
    </row>
    <row r="4786" s="4" customFormat="1" customHeight="1" spans="8:48">
      <c r="H4786" s="14"/>
      <c r="AV4786" s="54"/>
    </row>
    <row r="4787" s="4" customFormat="1" customHeight="1" spans="8:48">
      <c r="H4787" s="14"/>
      <c r="AV4787" s="54"/>
    </row>
    <row r="4788" s="4" customFormat="1" customHeight="1" spans="8:48">
      <c r="H4788" s="14"/>
      <c r="AV4788" s="54"/>
    </row>
    <row r="4789" s="4" customFormat="1" customHeight="1" spans="8:48">
      <c r="H4789" s="14"/>
      <c r="AV4789" s="54"/>
    </row>
    <row r="4790" s="4" customFormat="1" customHeight="1" spans="8:48">
      <c r="H4790" s="14"/>
      <c r="AV4790" s="54"/>
    </row>
    <row r="4791" s="4" customFormat="1" customHeight="1" spans="8:48">
      <c r="H4791" s="14"/>
      <c r="AV4791" s="54"/>
    </row>
    <row r="4792" s="4" customFormat="1" customHeight="1" spans="8:48">
      <c r="H4792" s="14"/>
      <c r="AV4792" s="54"/>
    </row>
    <row r="4793" s="4" customFormat="1" customHeight="1" spans="8:48">
      <c r="H4793" s="14"/>
      <c r="AV4793" s="54"/>
    </row>
    <row r="4794" s="4" customFormat="1" customHeight="1" spans="8:48">
      <c r="H4794" s="14"/>
      <c r="AV4794" s="54"/>
    </row>
    <row r="4795" s="4" customFormat="1" customHeight="1" spans="8:48">
      <c r="H4795" s="14"/>
      <c r="AV4795" s="54"/>
    </row>
    <row r="4796" s="4" customFormat="1" customHeight="1" spans="8:48">
      <c r="H4796" s="14"/>
      <c r="AV4796" s="54"/>
    </row>
    <row r="4797" s="4" customFormat="1" customHeight="1" spans="8:48">
      <c r="H4797" s="14"/>
      <c r="AV4797" s="54"/>
    </row>
    <row r="4798" s="4" customFormat="1" customHeight="1" spans="8:48">
      <c r="H4798" s="14"/>
      <c r="AV4798" s="54"/>
    </row>
    <row r="4799" s="4" customFormat="1" customHeight="1" spans="8:48">
      <c r="H4799" s="14"/>
      <c r="AV4799" s="54"/>
    </row>
    <row r="4800" s="4" customFormat="1" customHeight="1" spans="8:48">
      <c r="H4800" s="14"/>
      <c r="AV4800" s="54"/>
    </row>
    <row r="4801" s="4" customFormat="1" customHeight="1" spans="8:48">
      <c r="H4801" s="14"/>
      <c r="AV4801" s="54"/>
    </row>
    <row r="4802" s="4" customFormat="1" customHeight="1" spans="8:48">
      <c r="H4802" s="14"/>
      <c r="AV4802" s="54"/>
    </row>
    <row r="4803" s="4" customFormat="1" customHeight="1" spans="8:48">
      <c r="H4803" s="14"/>
      <c r="AV4803" s="54"/>
    </row>
    <row r="4804" s="4" customFormat="1" customHeight="1" spans="8:48">
      <c r="H4804" s="14"/>
      <c r="AV4804" s="54"/>
    </row>
    <row r="4805" s="4" customFormat="1" customHeight="1" spans="8:48">
      <c r="H4805" s="14"/>
      <c r="AV4805" s="54"/>
    </row>
    <row r="4806" s="4" customFormat="1" customHeight="1" spans="8:48">
      <c r="H4806" s="14"/>
      <c r="AV4806" s="54"/>
    </row>
    <row r="4807" s="4" customFormat="1" customHeight="1" spans="8:48">
      <c r="H4807" s="14"/>
      <c r="AV4807" s="54"/>
    </row>
    <row r="4808" s="4" customFormat="1" customHeight="1" spans="8:48">
      <c r="H4808" s="14"/>
      <c r="AV4808" s="54"/>
    </row>
    <row r="4809" s="4" customFormat="1" customHeight="1" spans="8:48">
      <c r="H4809" s="14"/>
      <c r="AV4809" s="54"/>
    </row>
    <row r="4810" s="4" customFormat="1" customHeight="1" spans="8:48">
      <c r="H4810" s="14"/>
      <c r="AV4810" s="54"/>
    </row>
    <row r="4811" s="4" customFormat="1" customHeight="1" spans="8:48">
      <c r="H4811" s="14"/>
      <c r="AV4811" s="54"/>
    </row>
    <row r="4812" s="4" customFormat="1" customHeight="1" spans="8:48">
      <c r="H4812" s="14"/>
      <c r="AV4812" s="54"/>
    </row>
    <row r="4813" s="4" customFormat="1" customHeight="1" spans="8:48">
      <c r="H4813" s="14"/>
      <c r="AV4813" s="54"/>
    </row>
    <row r="4814" s="4" customFormat="1" customHeight="1" spans="8:48">
      <c r="H4814" s="14"/>
      <c r="AV4814" s="54"/>
    </row>
    <row r="4815" s="4" customFormat="1" customHeight="1" spans="8:48">
      <c r="H4815" s="14"/>
      <c r="AV4815" s="54"/>
    </row>
    <row r="4816" s="4" customFormat="1" customHeight="1" spans="8:48">
      <c r="H4816" s="14"/>
      <c r="AV4816" s="54"/>
    </row>
    <row r="4817" s="4" customFormat="1" customHeight="1" spans="8:48">
      <c r="H4817" s="14"/>
      <c r="AV4817" s="54"/>
    </row>
    <row r="4818" s="4" customFormat="1" customHeight="1" spans="8:48">
      <c r="H4818" s="14"/>
      <c r="AV4818" s="54"/>
    </row>
    <row r="4819" s="4" customFormat="1" customHeight="1" spans="8:48">
      <c r="H4819" s="14"/>
      <c r="AV4819" s="54"/>
    </row>
    <row r="4820" s="4" customFormat="1" customHeight="1" spans="8:48">
      <c r="H4820" s="14"/>
      <c r="AV4820" s="54"/>
    </row>
    <row r="4821" s="4" customFormat="1" customHeight="1" spans="8:48">
      <c r="H4821" s="14"/>
      <c r="AV4821" s="54"/>
    </row>
    <row r="4822" s="4" customFormat="1" customHeight="1" spans="8:48">
      <c r="H4822" s="14"/>
      <c r="AV4822" s="54"/>
    </row>
    <row r="4823" s="4" customFormat="1" customHeight="1" spans="8:48">
      <c r="H4823" s="14"/>
      <c r="AV4823" s="54"/>
    </row>
    <row r="4824" s="4" customFormat="1" customHeight="1" spans="8:48">
      <c r="H4824" s="14"/>
      <c r="AV4824" s="54"/>
    </row>
    <row r="4825" s="4" customFormat="1" customHeight="1" spans="8:48">
      <c r="H4825" s="14"/>
      <c r="AV4825" s="54"/>
    </row>
    <row r="4826" s="4" customFormat="1" customHeight="1" spans="8:48">
      <c r="H4826" s="14"/>
      <c r="AV4826" s="54"/>
    </row>
    <row r="4827" s="4" customFormat="1" customHeight="1" spans="8:48">
      <c r="H4827" s="14"/>
      <c r="AV4827" s="54"/>
    </row>
    <row r="4828" s="4" customFormat="1" customHeight="1" spans="8:48">
      <c r="H4828" s="14"/>
      <c r="AV4828" s="54"/>
    </row>
    <row r="4829" s="4" customFormat="1" customHeight="1" spans="8:48">
      <c r="H4829" s="14"/>
      <c r="AV4829" s="54"/>
    </row>
    <row r="4830" s="4" customFormat="1" customHeight="1" spans="8:48">
      <c r="H4830" s="14"/>
      <c r="AV4830" s="54"/>
    </row>
    <row r="4831" s="4" customFormat="1" customHeight="1" spans="8:48">
      <c r="H4831" s="14"/>
      <c r="AV4831" s="54"/>
    </row>
    <row r="4832" s="4" customFormat="1" customHeight="1" spans="8:48">
      <c r="H4832" s="14"/>
      <c r="AV4832" s="54"/>
    </row>
    <row r="4833" s="4" customFormat="1" customHeight="1" spans="8:48">
      <c r="H4833" s="14"/>
      <c r="AV4833" s="54"/>
    </row>
    <row r="4834" s="4" customFormat="1" customHeight="1" spans="8:48">
      <c r="H4834" s="14"/>
      <c r="AV4834" s="54"/>
    </row>
    <row r="4835" s="4" customFormat="1" customHeight="1" spans="8:48">
      <c r="H4835" s="14"/>
      <c r="AV4835" s="54"/>
    </row>
    <row r="4836" s="4" customFormat="1" customHeight="1" spans="8:48">
      <c r="H4836" s="14"/>
      <c r="AV4836" s="54"/>
    </row>
    <row r="4837" s="4" customFormat="1" customHeight="1" spans="8:48">
      <c r="H4837" s="14"/>
      <c r="AV4837" s="54"/>
    </row>
    <row r="4838" s="4" customFormat="1" customHeight="1" spans="8:48">
      <c r="H4838" s="14"/>
      <c r="AV4838" s="54"/>
    </row>
    <row r="4839" s="4" customFormat="1" customHeight="1" spans="8:48">
      <c r="H4839" s="14"/>
      <c r="AV4839" s="54"/>
    </row>
    <row r="4840" s="4" customFormat="1" customHeight="1" spans="8:48">
      <c r="H4840" s="14"/>
      <c r="AV4840" s="54"/>
    </row>
    <row r="4841" s="4" customFormat="1" customHeight="1" spans="8:48">
      <c r="H4841" s="14"/>
      <c r="AV4841" s="54"/>
    </row>
    <row r="4842" s="4" customFormat="1" customHeight="1" spans="8:48">
      <c r="H4842" s="14"/>
      <c r="AV4842" s="54"/>
    </row>
    <row r="4843" s="4" customFormat="1" customHeight="1" spans="8:48">
      <c r="H4843" s="14"/>
      <c r="AV4843" s="54"/>
    </row>
    <row r="4844" s="4" customFormat="1" customHeight="1" spans="8:48">
      <c r="H4844" s="14"/>
      <c r="AV4844" s="54"/>
    </row>
    <row r="4845" s="4" customFormat="1" customHeight="1" spans="8:48">
      <c r="H4845" s="14"/>
      <c r="AV4845" s="54"/>
    </row>
    <row r="4846" s="4" customFormat="1" customHeight="1" spans="8:48">
      <c r="H4846" s="14"/>
      <c r="AV4846" s="54"/>
    </row>
    <row r="4847" s="4" customFormat="1" customHeight="1" spans="8:48">
      <c r="H4847" s="14"/>
      <c r="AV4847" s="54"/>
    </row>
    <row r="4848" s="4" customFormat="1" customHeight="1" spans="8:48">
      <c r="H4848" s="14"/>
      <c r="AV4848" s="54"/>
    </row>
    <row r="4849" s="4" customFormat="1" customHeight="1" spans="8:48">
      <c r="H4849" s="14"/>
      <c r="AV4849" s="54"/>
    </row>
    <row r="4850" s="4" customFormat="1" customHeight="1" spans="8:48">
      <c r="H4850" s="14"/>
      <c r="AV4850" s="54"/>
    </row>
    <row r="4851" s="4" customFormat="1" customHeight="1" spans="8:48">
      <c r="H4851" s="14"/>
      <c r="AV4851" s="54"/>
    </row>
    <row r="4852" s="4" customFormat="1" customHeight="1" spans="8:48">
      <c r="H4852" s="14"/>
      <c r="AV4852" s="54"/>
    </row>
    <row r="4853" s="4" customFormat="1" customHeight="1" spans="8:48">
      <c r="H4853" s="14"/>
      <c r="AV4853" s="54"/>
    </row>
    <row r="4854" s="4" customFormat="1" customHeight="1" spans="8:48">
      <c r="H4854" s="14"/>
      <c r="AV4854" s="54"/>
    </row>
    <row r="4855" s="4" customFormat="1" customHeight="1" spans="8:48">
      <c r="H4855" s="14"/>
      <c r="AV4855" s="54"/>
    </row>
    <row r="4856" s="4" customFormat="1" customHeight="1" spans="8:48">
      <c r="H4856" s="14"/>
      <c r="AV4856" s="54"/>
    </row>
    <row r="4857" s="4" customFormat="1" customHeight="1" spans="8:48">
      <c r="H4857" s="14"/>
      <c r="AV4857" s="54"/>
    </row>
    <row r="4858" s="4" customFormat="1" customHeight="1" spans="8:48">
      <c r="H4858" s="14"/>
      <c r="AV4858" s="54"/>
    </row>
    <row r="4859" s="4" customFormat="1" customHeight="1" spans="8:48">
      <c r="H4859" s="14"/>
      <c r="AV4859" s="54"/>
    </row>
    <row r="4860" s="4" customFormat="1" customHeight="1" spans="8:48">
      <c r="H4860" s="14"/>
      <c r="AV4860" s="54"/>
    </row>
    <row r="4861" s="4" customFormat="1" customHeight="1" spans="8:48">
      <c r="H4861" s="14"/>
      <c r="AV4861" s="54"/>
    </row>
    <row r="4862" s="4" customFormat="1" customHeight="1" spans="8:48">
      <c r="H4862" s="14"/>
      <c r="AV4862" s="54"/>
    </row>
    <row r="4863" s="4" customFormat="1" customHeight="1" spans="8:48">
      <c r="H4863" s="14"/>
      <c r="AV4863" s="54"/>
    </row>
    <row r="4864" s="4" customFormat="1" customHeight="1" spans="8:48">
      <c r="H4864" s="14"/>
      <c r="AV4864" s="54"/>
    </row>
    <row r="4865" s="4" customFormat="1" customHeight="1" spans="8:48">
      <c r="H4865" s="14"/>
      <c r="AV4865" s="54"/>
    </row>
    <row r="4866" s="4" customFormat="1" customHeight="1" spans="8:48">
      <c r="H4866" s="14"/>
      <c r="AV4866" s="54"/>
    </row>
    <row r="4867" s="4" customFormat="1" customHeight="1" spans="8:48">
      <c r="H4867" s="14"/>
      <c r="AV4867" s="54"/>
    </row>
    <row r="4868" s="4" customFormat="1" customHeight="1" spans="8:48">
      <c r="H4868" s="14"/>
      <c r="AV4868" s="54"/>
    </row>
    <row r="4869" s="4" customFormat="1" customHeight="1" spans="8:48">
      <c r="H4869" s="14"/>
      <c r="AV4869" s="54"/>
    </row>
    <row r="4870" s="4" customFormat="1" customHeight="1" spans="8:48">
      <c r="H4870" s="14"/>
      <c r="AV4870" s="54"/>
    </row>
    <row r="4871" s="4" customFormat="1" customHeight="1" spans="8:48">
      <c r="H4871" s="14"/>
      <c r="AV4871" s="54"/>
    </row>
    <row r="4872" s="4" customFormat="1" customHeight="1" spans="8:48">
      <c r="H4872" s="14"/>
      <c r="AV4872" s="54"/>
    </row>
    <row r="4873" s="4" customFormat="1" customHeight="1" spans="8:48">
      <c r="H4873" s="14"/>
      <c r="AV4873" s="54"/>
    </row>
    <row r="4874" s="4" customFormat="1" customHeight="1" spans="8:48">
      <c r="H4874" s="14"/>
      <c r="AV4874" s="54"/>
    </row>
    <row r="4875" s="4" customFormat="1" customHeight="1" spans="8:48">
      <c r="H4875" s="14"/>
      <c r="AV4875" s="54"/>
    </row>
    <row r="4876" s="4" customFormat="1" customHeight="1" spans="8:48">
      <c r="H4876" s="14"/>
      <c r="AV4876" s="54"/>
    </row>
    <row r="4877" s="4" customFormat="1" customHeight="1" spans="8:48">
      <c r="H4877" s="14"/>
      <c r="AV4877" s="54"/>
    </row>
    <row r="4878" s="4" customFormat="1" customHeight="1" spans="8:48">
      <c r="H4878" s="14"/>
      <c r="AV4878" s="54"/>
    </row>
    <row r="4879" s="4" customFormat="1" customHeight="1" spans="8:48">
      <c r="H4879" s="14"/>
      <c r="AV4879" s="54"/>
    </row>
    <row r="4880" s="4" customFormat="1" customHeight="1" spans="8:48">
      <c r="H4880" s="14"/>
      <c r="AV4880" s="54"/>
    </row>
    <row r="4881" s="4" customFormat="1" customHeight="1" spans="8:48">
      <c r="H4881" s="14"/>
      <c r="AV4881" s="54"/>
    </row>
    <row r="4882" s="4" customFormat="1" customHeight="1" spans="8:48">
      <c r="H4882" s="14"/>
      <c r="AV4882" s="54"/>
    </row>
    <row r="4883" s="4" customFormat="1" customHeight="1" spans="8:48">
      <c r="H4883" s="14"/>
      <c r="AV4883" s="54"/>
    </row>
    <row r="4884" s="4" customFormat="1" customHeight="1" spans="8:48">
      <c r="H4884" s="14"/>
      <c r="AV4884" s="54"/>
    </row>
    <row r="4885" s="4" customFormat="1" customHeight="1" spans="8:48">
      <c r="H4885" s="14"/>
      <c r="AV4885" s="54"/>
    </row>
    <row r="4886" s="4" customFormat="1" customHeight="1" spans="8:48">
      <c r="H4886" s="14"/>
      <c r="AV4886" s="54"/>
    </row>
    <row r="4887" s="4" customFormat="1" customHeight="1" spans="8:48">
      <c r="H4887" s="14"/>
      <c r="AV4887" s="54"/>
    </row>
    <row r="4888" s="4" customFormat="1" customHeight="1" spans="8:48">
      <c r="H4888" s="14"/>
      <c r="AV4888" s="54"/>
    </row>
    <row r="4889" s="4" customFormat="1" customHeight="1" spans="8:48">
      <c r="H4889" s="14"/>
      <c r="AV4889" s="54"/>
    </row>
    <row r="4890" s="4" customFormat="1" customHeight="1" spans="8:48">
      <c r="H4890" s="14"/>
      <c r="AV4890" s="54"/>
    </row>
    <row r="4891" s="4" customFormat="1" customHeight="1" spans="8:48">
      <c r="H4891" s="14"/>
      <c r="AV4891" s="54"/>
    </row>
    <row r="4892" s="4" customFormat="1" customHeight="1" spans="8:48">
      <c r="H4892" s="14"/>
      <c r="AV4892" s="54"/>
    </row>
    <row r="4893" s="4" customFormat="1" customHeight="1" spans="8:48">
      <c r="H4893" s="14"/>
      <c r="AV4893" s="54"/>
    </row>
    <row r="4894" s="4" customFormat="1" customHeight="1" spans="8:48">
      <c r="H4894" s="14"/>
      <c r="AV4894" s="54"/>
    </row>
    <row r="4895" s="4" customFormat="1" customHeight="1" spans="8:48">
      <c r="H4895" s="14"/>
      <c r="AV4895" s="54"/>
    </row>
    <row r="4896" s="4" customFormat="1" customHeight="1" spans="8:48">
      <c r="H4896" s="14"/>
      <c r="AV4896" s="54"/>
    </row>
    <row r="4897" s="4" customFormat="1" customHeight="1" spans="8:48">
      <c r="H4897" s="14"/>
      <c r="AV4897" s="54"/>
    </row>
    <row r="4898" s="4" customFormat="1" customHeight="1" spans="8:48">
      <c r="H4898" s="14"/>
      <c r="AV4898" s="54"/>
    </row>
    <row r="4899" s="4" customFormat="1" customHeight="1" spans="8:48">
      <c r="H4899" s="14"/>
      <c r="AV4899" s="54"/>
    </row>
    <row r="4900" s="4" customFormat="1" customHeight="1" spans="8:48">
      <c r="H4900" s="14"/>
      <c r="AV4900" s="54"/>
    </row>
    <row r="4901" s="4" customFormat="1" customHeight="1" spans="8:48">
      <c r="H4901" s="14"/>
      <c r="AV4901" s="54"/>
    </row>
    <row r="4902" s="4" customFormat="1" customHeight="1" spans="8:48">
      <c r="H4902" s="14"/>
      <c r="AV4902" s="54"/>
    </row>
    <row r="4903" s="4" customFormat="1" customHeight="1" spans="8:48">
      <c r="H4903" s="14"/>
      <c r="AV4903" s="54"/>
    </row>
    <row r="4904" s="4" customFormat="1" customHeight="1" spans="8:48">
      <c r="H4904" s="14"/>
      <c r="AV4904" s="54"/>
    </row>
    <row r="4905" s="4" customFormat="1" customHeight="1" spans="8:48">
      <c r="H4905" s="14"/>
      <c r="AV4905" s="54"/>
    </row>
    <row r="4906" s="4" customFormat="1" customHeight="1" spans="8:48">
      <c r="H4906" s="14"/>
      <c r="AV4906" s="54"/>
    </row>
    <row r="4907" s="4" customFormat="1" customHeight="1" spans="8:48">
      <c r="H4907" s="14"/>
      <c r="AV4907" s="54"/>
    </row>
    <row r="4908" s="4" customFormat="1" customHeight="1" spans="8:48">
      <c r="H4908" s="14"/>
      <c r="AV4908" s="54"/>
    </row>
    <row r="4909" s="4" customFormat="1" customHeight="1" spans="8:48">
      <c r="H4909" s="14"/>
      <c r="AV4909" s="54"/>
    </row>
    <row r="4910" s="4" customFormat="1" customHeight="1" spans="8:48">
      <c r="H4910" s="14"/>
      <c r="AV4910" s="54"/>
    </row>
    <row r="4911" s="4" customFormat="1" customHeight="1" spans="8:48">
      <c r="H4911" s="14"/>
      <c r="AV4911" s="54"/>
    </row>
    <row r="4912" s="4" customFormat="1" customHeight="1" spans="8:48">
      <c r="H4912" s="14"/>
      <c r="AV4912" s="54"/>
    </row>
    <row r="4913" s="4" customFormat="1" customHeight="1" spans="8:48">
      <c r="H4913" s="14"/>
      <c r="AV4913" s="54"/>
    </row>
    <row r="4914" s="4" customFormat="1" customHeight="1" spans="8:48">
      <c r="H4914" s="14"/>
      <c r="AV4914" s="54"/>
    </row>
    <row r="4915" s="4" customFormat="1" customHeight="1" spans="8:48">
      <c r="H4915" s="14"/>
      <c r="AV4915" s="54"/>
    </row>
    <row r="4916" s="4" customFormat="1" customHeight="1" spans="8:48">
      <c r="H4916" s="14"/>
      <c r="AV4916" s="54"/>
    </row>
    <row r="4917" s="4" customFormat="1" customHeight="1" spans="8:48">
      <c r="H4917" s="14"/>
      <c r="AV4917" s="54"/>
    </row>
    <row r="4918" s="4" customFormat="1" customHeight="1" spans="8:48">
      <c r="H4918" s="14"/>
      <c r="AV4918" s="54"/>
    </row>
    <row r="4919" s="4" customFormat="1" customHeight="1" spans="8:48">
      <c r="H4919" s="14"/>
      <c r="AV4919" s="54"/>
    </row>
    <row r="4920" s="4" customFormat="1" customHeight="1" spans="8:48">
      <c r="H4920" s="14"/>
      <c r="AV4920" s="54"/>
    </row>
    <row r="4921" s="4" customFormat="1" customHeight="1" spans="8:48">
      <c r="H4921" s="14"/>
      <c r="AV4921" s="54"/>
    </row>
    <row r="4922" s="4" customFormat="1" customHeight="1" spans="8:48">
      <c r="H4922" s="14"/>
      <c r="AV4922" s="54"/>
    </row>
    <row r="4923" s="4" customFormat="1" customHeight="1" spans="8:48">
      <c r="H4923" s="14"/>
      <c r="AV4923" s="54"/>
    </row>
    <row r="4924" s="4" customFormat="1" customHeight="1" spans="8:48">
      <c r="H4924" s="14"/>
      <c r="AV4924" s="54"/>
    </row>
    <row r="4925" s="4" customFormat="1" customHeight="1" spans="8:48">
      <c r="H4925" s="14"/>
      <c r="AV4925" s="54"/>
    </row>
    <row r="4926" s="4" customFormat="1" customHeight="1" spans="8:48">
      <c r="H4926" s="14"/>
      <c r="AV4926" s="54"/>
    </row>
    <row r="4927" s="4" customFormat="1" customHeight="1" spans="8:48">
      <c r="H4927" s="14"/>
      <c r="AV4927" s="54"/>
    </row>
    <row r="4928" s="4" customFormat="1" customHeight="1" spans="8:48">
      <c r="H4928" s="14"/>
      <c r="AV4928" s="54"/>
    </row>
    <row r="4929" s="4" customFormat="1" customHeight="1" spans="8:48">
      <c r="H4929" s="14"/>
      <c r="AV4929" s="54"/>
    </row>
    <row r="4930" s="4" customFormat="1" customHeight="1" spans="8:48">
      <c r="H4930" s="14"/>
      <c r="AV4930" s="54"/>
    </row>
    <row r="4931" s="4" customFormat="1" customHeight="1" spans="8:48">
      <c r="H4931" s="14"/>
      <c r="AV4931" s="54"/>
    </row>
    <row r="4932" s="4" customFormat="1" customHeight="1" spans="8:48">
      <c r="H4932" s="14"/>
      <c r="AV4932" s="54"/>
    </row>
    <row r="4933" s="4" customFormat="1" customHeight="1" spans="8:48">
      <c r="H4933" s="14"/>
      <c r="AV4933" s="54"/>
    </row>
    <row r="4934" s="4" customFormat="1" customHeight="1" spans="8:48">
      <c r="H4934" s="14"/>
      <c r="AV4934" s="54"/>
    </row>
    <row r="4935" s="4" customFormat="1" customHeight="1" spans="8:48">
      <c r="H4935" s="14"/>
      <c r="AV4935" s="54"/>
    </row>
    <row r="4936" s="4" customFormat="1" customHeight="1" spans="8:48">
      <c r="H4936" s="14"/>
      <c r="AV4936" s="54"/>
    </row>
    <row r="4937" s="4" customFormat="1" customHeight="1" spans="8:48">
      <c r="H4937" s="14"/>
      <c r="AV4937" s="54"/>
    </row>
    <row r="4938" s="4" customFormat="1" customHeight="1" spans="8:48">
      <c r="H4938" s="14"/>
      <c r="AV4938" s="54"/>
    </row>
    <row r="4939" s="4" customFormat="1" customHeight="1" spans="8:48">
      <c r="H4939" s="14"/>
      <c r="AV4939" s="54"/>
    </row>
    <row r="4940" s="4" customFormat="1" customHeight="1" spans="8:48">
      <c r="H4940" s="14"/>
      <c r="AV4940" s="54"/>
    </row>
    <row r="4941" s="4" customFormat="1" customHeight="1" spans="8:48">
      <c r="H4941" s="14"/>
      <c r="AV4941" s="54"/>
    </row>
    <row r="4942" s="4" customFormat="1" customHeight="1" spans="8:48">
      <c r="H4942" s="14"/>
      <c r="AV4942" s="54"/>
    </row>
    <row r="4943" s="4" customFormat="1" customHeight="1" spans="8:48">
      <c r="H4943" s="14"/>
      <c r="AV4943" s="54"/>
    </row>
    <row r="4944" s="4" customFormat="1" customHeight="1" spans="8:48">
      <c r="H4944" s="14"/>
      <c r="AV4944" s="54"/>
    </row>
    <row r="4945" s="4" customFormat="1" customHeight="1" spans="8:48">
      <c r="H4945" s="14"/>
      <c r="AV4945" s="54"/>
    </row>
    <row r="4946" s="4" customFormat="1" customHeight="1" spans="8:48">
      <c r="H4946" s="14"/>
      <c r="AV4946" s="54"/>
    </row>
    <row r="4947" s="4" customFormat="1" customHeight="1" spans="8:48">
      <c r="H4947" s="14"/>
      <c r="AV4947" s="54"/>
    </row>
    <row r="4948" s="4" customFormat="1" customHeight="1" spans="8:48">
      <c r="H4948" s="14"/>
      <c r="AV4948" s="54"/>
    </row>
    <row r="4949" s="4" customFormat="1" customHeight="1" spans="8:48">
      <c r="H4949" s="14"/>
      <c r="AV4949" s="54"/>
    </row>
    <row r="4950" s="4" customFormat="1" customHeight="1" spans="8:48">
      <c r="H4950" s="14"/>
      <c r="AV4950" s="54"/>
    </row>
    <row r="4951" s="4" customFormat="1" customHeight="1" spans="8:48">
      <c r="H4951" s="14"/>
      <c r="AV4951" s="54"/>
    </row>
    <row r="4952" s="4" customFormat="1" customHeight="1" spans="8:48">
      <c r="H4952" s="14"/>
      <c r="AV4952" s="54"/>
    </row>
    <row r="4953" s="4" customFormat="1" customHeight="1" spans="8:48">
      <c r="H4953" s="14"/>
      <c r="AV4953" s="54"/>
    </row>
    <row r="4954" s="4" customFormat="1" customHeight="1" spans="8:48">
      <c r="H4954" s="14"/>
      <c r="AV4954" s="54"/>
    </row>
    <row r="4955" s="4" customFormat="1" customHeight="1" spans="8:48">
      <c r="H4955" s="14"/>
      <c r="AV4955" s="54"/>
    </row>
    <row r="4956" s="4" customFormat="1" customHeight="1" spans="8:48">
      <c r="H4956" s="14"/>
      <c r="AV4956" s="54"/>
    </row>
    <row r="4957" s="4" customFormat="1" customHeight="1" spans="8:48">
      <c r="H4957" s="14"/>
      <c r="AV4957" s="54"/>
    </row>
    <row r="4958" s="4" customFormat="1" customHeight="1" spans="8:48">
      <c r="H4958" s="14"/>
      <c r="AV4958" s="54"/>
    </row>
    <row r="4959" s="4" customFormat="1" customHeight="1" spans="8:48">
      <c r="H4959" s="14"/>
      <c r="AV4959" s="54"/>
    </row>
    <row r="4960" s="4" customFormat="1" customHeight="1" spans="8:48">
      <c r="H4960" s="14"/>
      <c r="AV4960" s="54"/>
    </row>
    <row r="4961" s="4" customFormat="1" customHeight="1" spans="8:48">
      <c r="H4961" s="14"/>
      <c r="AV4961" s="54"/>
    </row>
    <row r="4962" s="4" customFormat="1" customHeight="1" spans="8:48">
      <c r="H4962" s="14"/>
      <c r="AV4962" s="54"/>
    </row>
    <row r="4963" s="4" customFormat="1" customHeight="1" spans="8:48">
      <c r="H4963" s="14"/>
      <c r="AV4963" s="54"/>
    </row>
    <row r="4964" s="4" customFormat="1" customHeight="1" spans="8:48">
      <c r="H4964" s="14"/>
      <c r="AV4964" s="54"/>
    </row>
    <row r="4965" s="4" customFormat="1" customHeight="1" spans="8:48">
      <c r="H4965" s="14"/>
      <c r="AV4965" s="54"/>
    </row>
    <row r="4966" s="4" customFormat="1" customHeight="1" spans="8:48">
      <c r="H4966" s="14"/>
      <c r="AV4966" s="54"/>
    </row>
    <row r="4967" s="4" customFormat="1" customHeight="1" spans="8:48">
      <c r="H4967" s="14"/>
      <c r="AV4967" s="54"/>
    </row>
    <row r="4968" s="4" customFormat="1" customHeight="1" spans="8:48">
      <c r="H4968" s="14"/>
      <c r="AV4968" s="54"/>
    </row>
    <row r="4969" s="4" customFormat="1" customHeight="1" spans="8:48">
      <c r="H4969" s="14"/>
      <c r="AV4969" s="54"/>
    </row>
    <row r="4970" s="4" customFormat="1" customHeight="1" spans="8:48">
      <c r="H4970" s="14"/>
      <c r="AV4970" s="54"/>
    </row>
    <row r="4971" s="4" customFormat="1" customHeight="1" spans="8:48">
      <c r="H4971" s="14"/>
      <c r="AV4971" s="54"/>
    </row>
    <row r="4972" s="4" customFormat="1" customHeight="1" spans="8:48">
      <c r="H4972" s="14"/>
      <c r="AV4972" s="54"/>
    </row>
    <row r="4973" s="4" customFormat="1" customHeight="1" spans="8:48">
      <c r="H4973" s="14"/>
      <c r="AV4973" s="54"/>
    </row>
    <row r="4974" s="4" customFormat="1" customHeight="1" spans="8:48">
      <c r="H4974" s="14"/>
      <c r="AV4974" s="54"/>
    </row>
    <row r="4975" s="4" customFormat="1" customHeight="1" spans="8:48">
      <c r="H4975" s="14"/>
      <c r="AV4975" s="54"/>
    </row>
    <row r="4976" s="4" customFormat="1" customHeight="1" spans="8:48">
      <c r="H4976" s="14"/>
      <c r="AV4976" s="54"/>
    </row>
    <row r="4977" s="4" customFormat="1" customHeight="1" spans="8:48">
      <c r="H4977" s="14"/>
      <c r="AV4977" s="54"/>
    </row>
    <row r="4978" s="4" customFormat="1" customHeight="1" spans="8:48">
      <c r="H4978" s="14"/>
      <c r="AV4978" s="54"/>
    </row>
    <row r="4979" s="4" customFormat="1" customHeight="1" spans="8:48">
      <c r="H4979" s="14"/>
      <c r="AV4979" s="54"/>
    </row>
    <row r="4980" s="4" customFormat="1" customHeight="1" spans="8:48">
      <c r="H4980" s="14"/>
      <c r="AV4980" s="54"/>
    </row>
    <row r="4981" s="4" customFormat="1" customHeight="1" spans="8:48">
      <c r="H4981" s="14"/>
      <c r="AV4981" s="54"/>
    </row>
    <row r="4982" s="4" customFormat="1" customHeight="1" spans="8:48">
      <c r="H4982" s="14"/>
      <c r="AV4982" s="54"/>
    </row>
    <row r="4983" s="4" customFormat="1" customHeight="1" spans="8:48">
      <c r="H4983" s="14"/>
      <c r="AV4983" s="54"/>
    </row>
    <row r="4984" s="4" customFormat="1" customHeight="1" spans="8:48">
      <c r="H4984" s="14"/>
      <c r="AV4984" s="54"/>
    </row>
    <row r="4985" s="4" customFormat="1" customHeight="1" spans="8:48">
      <c r="H4985" s="14"/>
      <c r="AV4985" s="54"/>
    </row>
    <row r="4986" s="4" customFormat="1" customHeight="1" spans="8:48">
      <c r="H4986" s="14"/>
      <c r="AV4986" s="54"/>
    </row>
    <row r="4987" s="4" customFormat="1" customHeight="1" spans="8:48">
      <c r="H4987" s="14"/>
      <c r="AV4987" s="54"/>
    </row>
    <row r="4988" s="4" customFormat="1" customHeight="1" spans="8:48">
      <c r="H4988" s="14"/>
      <c r="AV4988" s="54"/>
    </row>
    <row r="4989" s="4" customFormat="1" customHeight="1" spans="8:48">
      <c r="H4989" s="14"/>
      <c r="AV4989" s="54"/>
    </row>
    <row r="4990" s="4" customFormat="1" customHeight="1" spans="8:48">
      <c r="H4990" s="14"/>
      <c r="AV4990" s="54"/>
    </row>
    <row r="4991" s="4" customFormat="1" customHeight="1" spans="8:48">
      <c r="H4991" s="14"/>
      <c r="AV4991" s="54"/>
    </row>
    <row r="4992" s="4" customFormat="1" customHeight="1" spans="8:48">
      <c r="H4992" s="14"/>
      <c r="AV4992" s="54"/>
    </row>
    <row r="4993" s="4" customFormat="1" customHeight="1" spans="8:48">
      <c r="H4993" s="14"/>
      <c r="AV4993" s="54"/>
    </row>
    <row r="4994" s="4" customFormat="1" customHeight="1" spans="8:48">
      <c r="H4994" s="14"/>
      <c r="AV4994" s="54"/>
    </row>
    <row r="4995" s="4" customFormat="1" customHeight="1" spans="8:48">
      <c r="H4995" s="14"/>
      <c r="AV4995" s="54"/>
    </row>
    <row r="4996" s="4" customFormat="1" customHeight="1" spans="8:48">
      <c r="H4996" s="14"/>
      <c r="AV4996" s="54"/>
    </row>
    <row r="4997" s="4" customFormat="1" customHeight="1" spans="8:48">
      <c r="H4997" s="14"/>
      <c r="AV4997" s="54"/>
    </row>
    <row r="4998" s="4" customFormat="1" customHeight="1" spans="8:48">
      <c r="H4998" s="14"/>
      <c r="AV4998" s="54"/>
    </row>
    <row r="4999" s="4" customFormat="1" customHeight="1" spans="8:48">
      <c r="H4999" s="14"/>
      <c r="AV4999" s="54"/>
    </row>
    <row r="5000" s="4" customFormat="1" customHeight="1" spans="8:48">
      <c r="H5000" s="14"/>
      <c r="AV5000" s="54"/>
    </row>
    <row r="5001" s="4" customFormat="1" customHeight="1" spans="8:48">
      <c r="H5001" s="14"/>
      <c r="AV5001" s="54"/>
    </row>
    <row r="5002" s="4" customFormat="1" customHeight="1" spans="8:48">
      <c r="H5002" s="14"/>
      <c r="AV5002" s="54"/>
    </row>
    <row r="5003" s="4" customFormat="1" customHeight="1" spans="8:48">
      <c r="H5003" s="14"/>
      <c r="AV5003" s="54"/>
    </row>
    <row r="5004" s="4" customFormat="1" customHeight="1" spans="8:48">
      <c r="H5004" s="14"/>
      <c r="AV5004" s="54"/>
    </row>
    <row r="5005" s="4" customFormat="1" customHeight="1" spans="8:48">
      <c r="H5005" s="14"/>
      <c r="AV5005" s="54"/>
    </row>
    <row r="5006" s="4" customFormat="1" customHeight="1" spans="8:48">
      <c r="H5006" s="14"/>
      <c r="AV5006" s="54"/>
    </row>
    <row r="5007" s="4" customFormat="1" customHeight="1" spans="8:48">
      <c r="H5007" s="14"/>
      <c r="AV5007" s="54"/>
    </row>
    <row r="5008" s="4" customFormat="1" customHeight="1" spans="8:48">
      <c r="H5008" s="14"/>
      <c r="AV5008" s="54"/>
    </row>
    <row r="5009" s="4" customFormat="1" customHeight="1" spans="8:48">
      <c r="H5009" s="14"/>
      <c r="AV5009" s="54"/>
    </row>
    <row r="5010" s="4" customFormat="1" customHeight="1" spans="8:48">
      <c r="H5010" s="14"/>
      <c r="AV5010" s="54"/>
    </row>
    <row r="5011" s="4" customFormat="1" customHeight="1" spans="8:48">
      <c r="H5011" s="14"/>
      <c r="AV5011" s="54"/>
    </row>
    <row r="5012" s="4" customFormat="1" customHeight="1" spans="8:48">
      <c r="H5012" s="14"/>
      <c r="AV5012" s="54"/>
    </row>
    <row r="5013" s="4" customFormat="1" customHeight="1" spans="8:48">
      <c r="H5013" s="14"/>
      <c r="AV5013" s="54"/>
    </row>
    <row r="5014" s="4" customFormat="1" customHeight="1" spans="8:48">
      <c r="H5014" s="14"/>
      <c r="AV5014" s="54"/>
    </row>
    <row r="5015" s="4" customFormat="1" customHeight="1" spans="8:48">
      <c r="H5015" s="14"/>
      <c r="AV5015" s="54"/>
    </row>
    <row r="5016" s="4" customFormat="1" customHeight="1" spans="8:48">
      <c r="H5016" s="14"/>
      <c r="AV5016" s="54"/>
    </row>
    <row r="5017" s="4" customFormat="1" customHeight="1" spans="8:48">
      <c r="H5017" s="14"/>
      <c r="AV5017" s="54"/>
    </row>
    <row r="5018" s="4" customFormat="1" customHeight="1" spans="8:48">
      <c r="H5018" s="14"/>
      <c r="AV5018" s="54"/>
    </row>
    <row r="5019" s="4" customFormat="1" customHeight="1" spans="8:48">
      <c r="H5019" s="14"/>
      <c r="AV5019" s="54"/>
    </row>
    <row r="5020" s="4" customFormat="1" customHeight="1" spans="8:48">
      <c r="H5020" s="14"/>
      <c r="AV5020" s="54"/>
    </row>
    <row r="5021" s="4" customFormat="1" customHeight="1" spans="8:48">
      <c r="H5021" s="14"/>
      <c r="AV5021" s="54"/>
    </row>
    <row r="5022" s="4" customFormat="1" customHeight="1" spans="8:48">
      <c r="H5022" s="14"/>
      <c r="AV5022" s="54"/>
    </row>
    <row r="5023" s="4" customFormat="1" customHeight="1" spans="8:48">
      <c r="H5023" s="14"/>
      <c r="AV5023" s="54"/>
    </row>
    <row r="5024" s="4" customFormat="1" customHeight="1" spans="8:48">
      <c r="H5024" s="14"/>
      <c r="AV5024" s="54"/>
    </row>
    <row r="5025" s="4" customFormat="1" customHeight="1" spans="8:48">
      <c r="H5025" s="14"/>
      <c r="AV5025" s="54"/>
    </row>
    <row r="5026" s="4" customFormat="1" customHeight="1" spans="8:48">
      <c r="H5026" s="14"/>
      <c r="AV5026" s="54"/>
    </row>
    <row r="5027" s="4" customFormat="1" customHeight="1" spans="8:48">
      <c r="H5027" s="14"/>
      <c r="AV5027" s="54"/>
    </row>
    <row r="5028" s="4" customFormat="1" customHeight="1" spans="8:48">
      <c r="H5028" s="14"/>
      <c r="AV5028" s="54"/>
    </row>
    <row r="5029" s="4" customFormat="1" customHeight="1" spans="8:48">
      <c r="H5029" s="14"/>
      <c r="AV5029" s="54"/>
    </row>
    <row r="5030" s="4" customFormat="1" customHeight="1" spans="8:48">
      <c r="H5030" s="14"/>
      <c r="AV5030" s="54"/>
    </row>
    <row r="5031" s="4" customFormat="1" customHeight="1" spans="8:48">
      <c r="H5031" s="14"/>
      <c r="AV5031" s="54"/>
    </row>
    <row r="5032" s="4" customFormat="1" customHeight="1" spans="8:48">
      <c r="H5032" s="14"/>
      <c r="AV5032" s="54"/>
    </row>
    <row r="5033" s="4" customFormat="1" customHeight="1" spans="8:48">
      <c r="H5033" s="14"/>
      <c r="AV5033" s="54"/>
    </row>
    <row r="5034" s="4" customFormat="1" customHeight="1" spans="8:48">
      <c r="H5034" s="14"/>
      <c r="AV5034" s="54"/>
    </row>
    <row r="5035" s="4" customFormat="1" customHeight="1" spans="8:48">
      <c r="H5035" s="14"/>
      <c r="AV5035" s="54"/>
    </row>
    <row r="5036" s="4" customFormat="1" customHeight="1" spans="8:48">
      <c r="H5036" s="14"/>
      <c r="AV5036" s="54"/>
    </row>
    <row r="5037" s="4" customFormat="1" customHeight="1" spans="8:48">
      <c r="H5037" s="14"/>
      <c r="AV5037" s="54"/>
    </row>
    <row r="5038" s="4" customFormat="1" customHeight="1" spans="8:48">
      <c r="H5038" s="14"/>
      <c r="AV5038" s="54"/>
    </row>
    <row r="5039" s="4" customFormat="1" customHeight="1" spans="8:48">
      <c r="H5039" s="14"/>
      <c r="AV5039" s="54"/>
    </row>
    <row r="5040" s="4" customFormat="1" customHeight="1" spans="8:48">
      <c r="H5040" s="14"/>
      <c r="AV5040" s="54"/>
    </row>
    <row r="5041" s="4" customFormat="1" customHeight="1" spans="8:48">
      <c r="H5041" s="14"/>
      <c r="AV5041" s="54"/>
    </row>
    <row r="5042" s="4" customFormat="1" customHeight="1" spans="8:48">
      <c r="H5042" s="14"/>
      <c r="AV5042" s="54"/>
    </row>
    <row r="5043" s="4" customFormat="1" customHeight="1" spans="8:48">
      <c r="H5043" s="14"/>
      <c r="AV5043" s="54"/>
    </row>
    <row r="5044" s="4" customFormat="1" customHeight="1" spans="8:48">
      <c r="H5044" s="14"/>
      <c r="AV5044" s="54"/>
    </row>
    <row r="5045" s="4" customFormat="1" customHeight="1" spans="8:48">
      <c r="H5045" s="14"/>
      <c r="AV5045" s="54"/>
    </row>
    <row r="5046" s="4" customFormat="1" customHeight="1" spans="8:48">
      <c r="H5046" s="14"/>
      <c r="AV5046" s="54"/>
    </row>
    <row r="5047" s="4" customFormat="1" customHeight="1" spans="8:48">
      <c r="H5047" s="14"/>
      <c r="AV5047" s="54"/>
    </row>
    <row r="5048" s="4" customFormat="1" customHeight="1" spans="8:48">
      <c r="H5048" s="14"/>
      <c r="AV5048" s="54"/>
    </row>
    <row r="5049" s="4" customFormat="1" customHeight="1" spans="8:48">
      <c r="H5049" s="14"/>
      <c r="AV5049" s="54"/>
    </row>
    <row r="5050" s="4" customFormat="1" customHeight="1" spans="8:48">
      <c r="H5050" s="14"/>
      <c r="AV5050" s="54"/>
    </row>
    <row r="5051" s="4" customFormat="1" customHeight="1" spans="8:48">
      <c r="H5051" s="14"/>
      <c r="AV5051" s="54"/>
    </row>
    <row r="5052" s="4" customFormat="1" customHeight="1" spans="8:48">
      <c r="H5052" s="14"/>
      <c r="AV5052" s="54"/>
    </row>
    <row r="5053" s="4" customFormat="1" customHeight="1" spans="8:48">
      <c r="H5053" s="14"/>
      <c r="AV5053" s="54"/>
    </row>
    <row r="5054" s="4" customFormat="1" customHeight="1" spans="8:48">
      <c r="H5054" s="14"/>
      <c r="AV5054" s="54"/>
    </row>
    <row r="5055" s="4" customFormat="1" customHeight="1" spans="8:48">
      <c r="H5055" s="14"/>
      <c r="AV5055" s="54"/>
    </row>
    <row r="5056" s="4" customFormat="1" customHeight="1" spans="8:48">
      <c r="H5056" s="14"/>
      <c r="AV5056" s="54"/>
    </row>
    <row r="5057" s="4" customFormat="1" customHeight="1" spans="8:48">
      <c r="H5057" s="14"/>
      <c r="AV5057" s="54"/>
    </row>
    <row r="5058" s="4" customFormat="1" customHeight="1" spans="8:48">
      <c r="H5058" s="14"/>
      <c r="AV5058" s="54"/>
    </row>
    <row r="5059" s="4" customFormat="1" customHeight="1" spans="8:48">
      <c r="H5059" s="14"/>
      <c r="AV5059" s="54"/>
    </row>
    <row r="5060" s="4" customFormat="1" customHeight="1" spans="8:48">
      <c r="H5060" s="14"/>
      <c r="AV5060" s="54"/>
    </row>
    <row r="5061" s="4" customFormat="1" customHeight="1" spans="8:48">
      <c r="H5061" s="14"/>
      <c r="AV5061" s="54"/>
    </row>
    <row r="5062" s="4" customFormat="1" customHeight="1" spans="8:48">
      <c r="H5062" s="14"/>
      <c r="AV5062" s="54"/>
    </row>
    <row r="5063" s="4" customFormat="1" customHeight="1" spans="8:48">
      <c r="H5063" s="14"/>
      <c r="AV5063" s="54"/>
    </row>
    <row r="5064" s="4" customFormat="1" customHeight="1" spans="8:48">
      <c r="H5064" s="14"/>
      <c r="AV5064" s="54"/>
    </row>
    <row r="5065" s="4" customFormat="1" customHeight="1" spans="8:48">
      <c r="H5065" s="14"/>
      <c r="AV5065" s="54"/>
    </row>
    <row r="5066" s="4" customFormat="1" customHeight="1" spans="8:48">
      <c r="H5066" s="14"/>
      <c r="AV5066" s="54"/>
    </row>
    <row r="5067" s="4" customFormat="1" customHeight="1" spans="8:48">
      <c r="H5067" s="14"/>
      <c r="AV5067" s="54"/>
    </row>
    <row r="5068" s="4" customFormat="1" customHeight="1" spans="8:48">
      <c r="H5068" s="14"/>
      <c r="AV5068" s="54"/>
    </row>
    <row r="5069" s="4" customFormat="1" customHeight="1" spans="8:48">
      <c r="H5069" s="14"/>
      <c r="AV5069" s="54"/>
    </row>
    <row r="5070" s="4" customFormat="1" customHeight="1" spans="8:48">
      <c r="H5070" s="14"/>
      <c r="AV5070" s="54"/>
    </row>
    <row r="5071" s="4" customFormat="1" customHeight="1" spans="8:48">
      <c r="H5071" s="14"/>
      <c r="AV5071" s="54"/>
    </row>
    <row r="5072" s="4" customFormat="1" customHeight="1" spans="8:48">
      <c r="H5072" s="14"/>
      <c r="AV5072" s="54"/>
    </row>
    <row r="5073" s="4" customFormat="1" customHeight="1" spans="8:48">
      <c r="H5073" s="14"/>
      <c r="AV5073" s="54"/>
    </row>
    <row r="5074" s="4" customFormat="1" customHeight="1" spans="8:48">
      <c r="H5074" s="14"/>
      <c r="AV5074" s="54"/>
    </row>
    <row r="5075" s="4" customFormat="1" customHeight="1" spans="8:48">
      <c r="H5075" s="14"/>
      <c r="AV5075" s="54"/>
    </row>
    <row r="5076" s="4" customFormat="1" customHeight="1" spans="8:48">
      <c r="H5076" s="14"/>
      <c r="AV5076" s="54"/>
    </row>
    <row r="5077" s="4" customFormat="1" customHeight="1" spans="8:48">
      <c r="H5077" s="14"/>
      <c r="AV5077" s="54"/>
    </row>
    <row r="5078" s="4" customFormat="1" customHeight="1" spans="8:48">
      <c r="H5078" s="14"/>
      <c r="AV5078" s="54"/>
    </row>
    <row r="5079" s="4" customFormat="1" customHeight="1" spans="8:48">
      <c r="H5079" s="14"/>
      <c r="AV5079" s="54"/>
    </row>
    <row r="5080" s="4" customFormat="1" customHeight="1" spans="8:48">
      <c r="H5080" s="14"/>
      <c r="AV5080" s="54"/>
    </row>
    <row r="5081" s="4" customFormat="1" customHeight="1" spans="8:48">
      <c r="H5081" s="14"/>
      <c r="AV5081" s="54"/>
    </row>
    <row r="5082" s="4" customFormat="1" customHeight="1" spans="8:48">
      <c r="H5082" s="14"/>
      <c r="AV5082" s="54"/>
    </row>
    <row r="5083" s="4" customFormat="1" customHeight="1" spans="8:48">
      <c r="H5083" s="14"/>
      <c r="AV5083" s="54"/>
    </row>
    <row r="5084" s="4" customFormat="1" customHeight="1" spans="8:48">
      <c r="H5084" s="14"/>
      <c r="AV5084" s="54"/>
    </row>
    <row r="5085" s="4" customFormat="1" customHeight="1" spans="8:48">
      <c r="H5085" s="14"/>
      <c r="AV5085" s="54"/>
    </row>
    <row r="5086" s="4" customFormat="1" customHeight="1" spans="8:48">
      <c r="H5086" s="14"/>
      <c r="AV5086" s="54"/>
    </row>
    <row r="5087" s="4" customFormat="1" customHeight="1" spans="8:48">
      <c r="H5087" s="14"/>
      <c r="AV5087" s="54"/>
    </row>
    <row r="5088" s="4" customFormat="1" customHeight="1" spans="8:48">
      <c r="H5088" s="14"/>
      <c r="AV5088" s="54"/>
    </row>
    <row r="5089" s="4" customFormat="1" customHeight="1" spans="8:48">
      <c r="H5089" s="14"/>
      <c r="AV5089" s="54"/>
    </row>
    <row r="5090" s="4" customFormat="1" customHeight="1" spans="8:48">
      <c r="H5090" s="14"/>
      <c r="AV5090" s="54"/>
    </row>
    <row r="5091" s="4" customFormat="1" customHeight="1" spans="8:48">
      <c r="H5091" s="14"/>
      <c r="AV5091" s="54"/>
    </row>
    <row r="5092" s="4" customFormat="1" customHeight="1" spans="8:48">
      <c r="H5092" s="14"/>
      <c r="AV5092" s="54"/>
    </row>
    <row r="5093" s="4" customFormat="1" customHeight="1" spans="8:48">
      <c r="H5093" s="14"/>
      <c r="AV5093" s="54"/>
    </row>
    <row r="5094" s="4" customFormat="1" customHeight="1" spans="8:48">
      <c r="H5094" s="14"/>
      <c r="AV5094" s="54"/>
    </row>
    <row r="5095" s="4" customFormat="1" customHeight="1" spans="8:48">
      <c r="H5095" s="14"/>
      <c r="AV5095" s="54"/>
    </row>
    <row r="5096" s="4" customFormat="1" customHeight="1" spans="8:48">
      <c r="H5096" s="14"/>
      <c r="AV5096" s="54"/>
    </row>
    <row r="5097" s="4" customFormat="1" customHeight="1" spans="8:48">
      <c r="H5097" s="14"/>
      <c r="AV5097" s="54"/>
    </row>
    <row r="5098" s="4" customFormat="1" customHeight="1" spans="8:48">
      <c r="H5098" s="14"/>
      <c r="AV5098" s="54"/>
    </row>
    <row r="5099" s="4" customFormat="1" customHeight="1" spans="8:48">
      <c r="H5099" s="14"/>
      <c r="AV5099" s="54"/>
    </row>
    <row r="5100" s="4" customFormat="1" customHeight="1" spans="8:48">
      <c r="H5100" s="14"/>
      <c r="AV5100" s="54"/>
    </row>
    <row r="5101" s="4" customFormat="1" customHeight="1" spans="8:48">
      <c r="H5101" s="14"/>
      <c r="AV5101" s="54"/>
    </row>
    <row r="5102" s="4" customFormat="1" customHeight="1" spans="8:48">
      <c r="H5102" s="14"/>
      <c r="AV5102" s="54"/>
    </row>
    <row r="5103" s="4" customFormat="1" customHeight="1" spans="8:48">
      <c r="H5103" s="14"/>
      <c r="AV5103" s="54"/>
    </row>
    <row r="5104" s="4" customFormat="1" customHeight="1" spans="8:48">
      <c r="H5104" s="14"/>
      <c r="AV5104" s="54"/>
    </row>
    <row r="5105" s="4" customFormat="1" customHeight="1" spans="8:48">
      <c r="H5105" s="14"/>
      <c r="AV5105" s="54"/>
    </row>
    <row r="5106" s="4" customFormat="1" customHeight="1" spans="8:48">
      <c r="H5106" s="14"/>
      <c r="AV5106" s="54"/>
    </row>
    <row r="5107" s="4" customFormat="1" customHeight="1" spans="8:48">
      <c r="H5107" s="14"/>
      <c r="AV5107" s="54"/>
    </row>
    <row r="5108" s="4" customFormat="1" customHeight="1" spans="8:48">
      <c r="H5108" s="14"/>
      <c r="AV5108" s="54"/>
    </row>
    <row r="5109" s="4" customFormat="1" customHeight="1" spans="8:48">
      <c r="H5109" s="14"/>
      <c r="AV5109" s="54"/>
    </row>
    <row r="5110" s="4" customFormat="1" customHeight="1" spans="8:48">
      <c r="H5110" s="14"/>
      <c r="AV5110" s="54"/>
    </row>
    <row r="5111" s="4" customFormat="1" customHeight="1" spans="8:48">
      <c r="H5111" s="14"/>
      <c r="AV5111" s="54"/>
    </row>
    <row r="5112" s="4" customFormat="1" customHeight="1" spans="8:48">
      <c r="H5112" s="14"/>
      <c r="AV5112" s="54"/>
    </row>
    <row r="5113" s="4" customFormat="1" customHeight="1" spans="8:48">
      <c r="H5113" s="14"/>
      <c r="AV5113" s="54"/>
    </row>
    <row r="5114" s="4" customFormat="1" customHeight="1" spans="8:48">
      <c r="H5114" s="14"/>
      <c r="AV5114" s="54"/>
    </row>
    <row r="5115" s="4" customFormat="1" customHeight="1" spans="8:48">
      <c r="H5115" s="14"/>
      <c r="AV5115" s="54"/>
    </row>
    <row r="5116" s="4" customFormat="1" customHeight="1" spans="8:48">
      <c r="H5116" s="14"/>
      <c r="AV5116" s="54"/>
    </row>
    <row r="5117" s="4" customFormat="1" customHeight="1" spans="8:48">
      <c r="H5117" s="14"/>
      <c r="AV5117" s="54"/>
    </row>
    <row r="5118" s="4" customFormat="1" customHeight="1" spans="8:48">
      <c r="H5118" s="14"/>
      <c r="AV5118" s="54"/>
    </row>
    <row r="5119" s="4" customFormat="1" customHeight="1" spans="8:48">
      <c r="H5119" s="14"/>
      <c r="AV5119" s="54"/>
    </row>
    <row r="5120" s="4" customFormat="1" customHeight="1" spans="8:48">
      <c r="H5120" s="14"/>
      <c r="AV5120" s="54"/>
    </row>
    <row r="5121" s="4" customFormat="1" customHeight="1" spans="8:48">
      <c r="H5121" s="14"/>
      <c r="AV5121" s="54"/>
    </row>
    <row r="5122" s="4" customFormat="1" customHeight="1" spans="8:48">
      <c r="H5122" s="14"/>
      <c r="AV5122" s="54"/>
    </row>
    <row r="5123" s="4" customFormat="1" customHeight="1" spans="8:48">
      <c r="H5123" s="14"/>
      <c r="AV5123" s="54"/>
    </row>
    <row r="5124" s="4" customFormat="1" customHeight="1" spans="8:48">
      <c r="H5124" s="14"/>
      <c r="AV5124" s="54"/>
    </row>
    <row r="5125" s="4" customFormat="1" customHeight="1" spans="8:48">
      <c r="H5125" s="14"/>
      <c r="AV5125" s="54"/>
    </row>
    <row r="5126" s="4" customFormat="1" customHeight="1" spans="8:48">
      <c r="H5126" s="14"/>
      <c r="AV5126" s="54"/>
    </row>
    <row r="5127" s="4" customFormat="1" customHeight="1" spans="8:48">
      <c r="H5127" s="14"/>
      <c r="AV5127" s="54"/>
    </row>
    <row r="5128" s="4" customFormat="1" customHeight="1" spans="8:48">
      <c r="H5128" s="14"/>
      <c r="AV5128" s="54"/>
    </row>
    <row r="5129" s="4" customFormat="1" customHeight="1" spans="8:48">
      <c r="H5129" s="14"/>
      <c r="AV5129" s="54"/>
    </row>
    <row r="5130" s="4" customFormat="1" customHeight="1" spans="8:48">
      <c r="H5130" s="14"/>
      <c r="AV5130" s="54"/>
    </row>
    <row r="5131" s="4" customFormat="1" customHeight="1" spans="8:48">
      <c r="H5131" s="14"/>
      <c r="AV5131" s="54"/>
    </row>
    <row r="5132" s="4" customFormat="1" customHeight="1" spans="8:48">
      <c r="H5132" s="14"/>
      <c r="AV5132" s="54"/>
    </row>
    <row r="5133" s="4" customFormat="1" customHeight="1" spans="8:48">
      <c r="H5133" s="14"/>
      <c r="AV5133" s="54"/>
    </row>
    <row r="5134" s="4" customFormat="1" customHeight="1" spans="8:48">
      <c r="H5134" s="14"/>
      <c r="AV5134" s="54"/>
    </row>
    <row r="5135" s="4" customFormat="1" customHeight="1" spans="8:48">
      <c r="H5135" s="14"/>
      <c r="AV5135" s="54"/>
    </row>
    <row r="5136" s="4" customFormat="1" customHeight="1" spans="8:48">
      <c r="H5136" s="14"/>
      <c r="AV5136" s="54"/>
    </row>
    <row r="5137" s="4" customFormat="1" customHeight="1" spans="8:48">
      <c r="H5137" s="14"/>
      <c r="AV5137" s="54"/>
    </row>
    <row r="5138" s="4" customFormat="1" customHeight="1" spans="8:48">
      <c r="H5138" s="14"/>
      <c r="AV5138" s="54"/>
    </row>
    <row r="5139" s="4" customFormat="1" customHeight="1" spans="8:48">
      <c r="H5139" s="14"/>
      <c r="AV5139" s="54"/>
    </row>
    <row r="5140" s="4" customFormat="1" customHeight="1" spans="8:48">
      <c r="H5140" s="14"/>
      <c r="AV5140" s="54"/>
    </row>
    <row r="5141" s="4" customFormat="1" customHeight="1" spans="8:48">
      <c r="H5141" s="14"/>
      <c r="AV5141" s="54"/>
    </row>
    <row r="5142" s="4" customFormat="1" customHeight="1" spans="8:48">
      <c r="H5142" s="14"/>
      <c r="AV5142" s="54"/>
    </row>
    <row r="5143" s="4" customFormat="1" customHeight="1" spans="8:48">
      <c r="H5143" s="14"/>
      <c r="AV5143" s="54"/>
    </row>
    <row r="5144" s="4" customFormat="1" customHeight="1" spans="8:48">
      <c r="H5144" s="14"/>
      <c r="AV5144" s="54"/>
    </row>
    <row r="5145" s="4" customFormat="1" customHeight="1" spans="8:48">
      <c r="H5145" s="14"/>
      <c r="AV5145" s="54"/>
    </row>
    <row r="5146" s="4" customFormat="1" customHeight="1" spans="8:48">
      <c r="H5146" s="14"/>
      <c r="AV5146" s="54"/>
    </row>
    <row r="5147" s="4" customFormat="1" customHeight="1" spans="8:48">
      <c r="H5147" s="14"/>
      <c r="AV5147" s="54"/>
    </row>
    <row r="5148" s="4" customFormat="1" customHeight="1" spans="8:48">
      <c r="H5148" s="14"/>
      <c r="AV5148" s="54"/>
    </row>
    <row r="5149" s="4" customFormat="1" customHeight="1" spans="8:48">
      <c r="H5149" s="14"/>
      <c r="AV5149" s="54"/>
    </row>
    <row r="5150" s="4" customFormat="1" customHeight="1" spans="8:48">
      <c r="H5150" s="14"/>
      <c r="AV5150" s="54"/>
    </row>
    <row r="5151" s="4" customFormat="1" customHeight="1" spans="8:48">
      <c r="H5151" s="14"/>
      <c r="AV5151" s="54"/>
    </row>
    <row r="5152" s="4" customFormat="1" customHeight="1" spans="8:48">
      <c r="H5152" s="14"/>
      <c r="AV5152" s="54"/>
    </row>
    <row r="5153" s="4" customFormat="1" customHeight="1" spans="8:48">
      <c r="H5153" s="14"/>
      <c r="AV5153" s="54"/>
    </row>
    <row r="5154" s="4" customFormat="1" customHeight="1" spans="8:48">
      <c r="H5154" s="14"/>
      <c r="AV5154" s="54"/>
    </row>
    <row r="5155" s="4" customFormat="1" customHeight="1" spans="8:48">
      <c r="H5155" s="14"/>
      <c r="AV5155" s="54"/>
    </row>
    <row r="5156" s="4" customFormat="1" customHeight="1" spans="8:48">
      <c r="H5156" s="14"/>
      <c r="AV5156" s="54"/>
    </row>
    <row r="5157" s="4" customFormat="1" customHeight="1" spans="8:48">
      <c r="H5157" s="14"/>
      <c r="AV5157" s="54"/>
    </row>
    <row r="5158" s="4" customFormat="1" customHeight="1" spans="8:48">
      <c r="H5158" s="14"/>
      <c r="AV5158" s="54"/>
    </row>
    <row r="5159" s="4" customFormat="1" customHeight="1" spans="8:48">
      <c r="H5159" s="14"/>
      <c r="AV5159" s="54"/>
    </row>
    <row r="5160" s="4" customFormat="1" customHeight="1" spans="8:48">
      <c r="H5160" s="14"/>
      <c r="AV5160" s="54"/>
    </row>
    <row r="5161" s="4" customFormat="1" customHeight="1" spans="8:48">
      <c r="H5161" s="14"/>
      <c r="AV5161" s="54"/>
    </row>
    <row r="5162" s="4" customFormat="1" customHeight="1" spans="8:48">
      <c r="H5162" s="14"/>
      <c r="AV5162" s="54"/>
    </row>
    <row r="5163" s="4" customFormat="1" customHeight="1" spans="8:48">
      <c r="H5163" s="14"/>
      <c r="AV5163" s="54"/>
    </row>
    <row r="5164" s="4" customFormat="1" customHeight="1" spans="8:48">
      <c r="H5164" s="14"/>
      <c r="AV5164" s="54"/>
    </row>
    <row r="5165" s="4" customFormat="1" customHeight="1" spans="8:48">
      <c r="H5165" s="14"/>
      <c r="AV5165" s="54"/>
    </row>
    <row r="5166" s="4" customFormat="1" customHeight="1" spans="8:48">
      <c r="H5166" s="14"/>
      <c r="AV5166" s="54"/>
    </row>
    <row r="5167" s="4" customFormat="1" customHeight="1" spans="8:48">
      <c r="H5167" s="14"/>
      <c r="AV5167" s="54"/>
    </row>
    <row r="5168" s="4" customFormat="1" customHeight="1" spans="8:48">
      <c r="H5168" s="14"/>
      <c r="AV5168" s="54"/>
    </row>
    <row r="5169" s="4" customFormat="1" customHeight="1" spans="8:48">
      <c r="H5169" s="14"/>
      <c r="AV5169" s="54"/>
    </row>
    <row r="5170" s="4" customFormat="1" customHeight="1" spans="8:48">
      <c r="H5170" s="14"/>
      <c r="AV5170" s="54"/>
    </row>
    <row r="5171" s="4" customFormat="1" customHeight="1" spans="8:48">
      <c r="H5171" s="14"/>
      <c r="AV5171" s="54"/>
    </row>
    <row r="5172" s="4" customFormat="1" customHeight="1" spans="8:48">
      <c r="H5172" s="14"/>
      <c r="AV5172" s="54"/>
    </row>
    <row r="5173" s="4" customFormat="1" customHeight="1" spans="8:48">
      <c r="H5173" s="14"/>
      <c r="AV5173" s="54"/>
    </row>
    <row r="5174" s="4" customFormat="1" customHeight="1" spans="8:48">
      <c r="H5174" s="14"/>
      <c r="AV5174" s="54"/>
    </row>
    <row r="5175" s="4" customFormat="1" customHeight="1" spans="8:48">
      <c r="H5175" s="14"/>
      <c r="AV5175" s="54"/>
    </row>
    <row r="5176" s="4" customFormat="1" customHeight="1" spans="8:48">
      <c r="H5176" s="14"/>
      <c r="AV5176" s="54"/>
    </row>
    <row r="5177" s="4" customFormat="1" customHeight="1" spans="8:48">
      <c r="H5177" s="14"/>
      <c r="AV5177" s="54"/>
    </row>
    <row r="5178" s="4" customFormat="1" customHeight="1" spans="8:48">
      <c r="H5178" s="14"/>
      <c r="AV5178" s="54"/>
    </row>
    <row r="5179" s="4" customFormat="1" customHeight="1" spans="8:48">
      <c r="H5179" s="14"/>
      <c r="AV5179" s="54"/>
    </row>
    <row r="5180" s="4" customFormat="1" customHeight="1" spans="8:48">
      <c r="H5180" s="14"/>
      <c r="AV5180" s="54"/>
    </row>
    <row r="5181" s="4" customFormat="1" customHeight="1" spans="8:48">
      <c r="H5181" s="14"/>
      <c r="AV5181" s="54"/>
    </row>
    <row r="5182" s="4" customFormat="1" customHeight="1" spans="8:48">
      <c r="H5182" s="14"/>
      <c r="AV5182" s="54"/>
    </row>
    <row r="5183" s="4" customFormat="1" customHeight="1" spans="8:48">
      <c r="H5183" s="14"/>
      <c r="AV5183" s="54"/>
    </row>
    <row r="5184" s="4" customFormat="1" customHeight="1" spans="8:48">
      <c r="H5184" s="14"/>
      <c r="AV5184" s="54"/>
    </row>
    <row r="5185" s="4" customFormat="1" customHeight="1" spans="8:48">
      <c r="H5185" s="14"/>
      <c r="AV5185" s="54"/>
    </row>
    <row r="5186" s="4" customFormat="1" customHeight="1" spans="8:48">
      <c r="H5186" s="14"/>
      <c r="AV5186" s="54"/>
    </row>
    <row r="5187" s="4" customFormat="1" customHeight="1" spans="8:48">
      <c r="H5187" s="14"/>
      <c r="AV5187" s="54"/>
    </row>
    <row r="5188" s="4" customFormat="1" customHeight="1" spans="8:48">
      <c r="H5188" s="14"/>
      <c r="AV5188" s="54"/>
    </row>
    <row r="5189" s="4" customFormat="1" customHeight="1" spans="8:48">
      <c r="H5189" s="14"/>
      <c r="AV5189" s="54"/>
    </row>
    <row r="5190" s="4" customFormat="1" customHeight="1" spans="8:48">
      <c r="H5190" s="14"/>
      <c r="AV5190" s="54"/>
    </row>
    <row r="5191" s="4" customFormat="1" customHeight="1" spans="8:48">
      <c r="H5191" s="14"/>
      <c r="AV5191" s="54"/>
    </row>
    <row r="5192" s="4" customFormat="1" customHeight="1" spans="8:48">
      <c r="H5192" s="14"/>
      <c r="AV5192" s="54"/>
    </row>
    <row r="5193" s="4" customFormat="1" customHeight="1" spans="8:48">
      <c r="H5193" s="14"/>
      <c r="AV5193" s="54"/>
    </row>
    <row r="5194" s="4" customFormat="1" customHeight="1" spans="8:48">
      <c r="H5194" s="14"/>
      <c r="AV5194" s="54"/>
    </row>
    <row r="5195" s="4" customFormat="1" customHeight="1" spans="8:48">
      <c r="H5195" s="14"/>
      <c r="AV5195" s="54"/>
    </row>
    <row r="5196" s="4" customFormat="1" customHeight="1" spans="8:48">
      <c r="H5196" s="14"/>
      <c r="AV5196" s="54"/>
    </row>
    <row r="5197" s="4" customFormat="1" customHeight="1" spans="8:48">
      <c r="H5197" s="14"/>
      <c r="AV5197" s="54"/>
    </row>
    <row r="5198" s="4" customFormat="1" customHeight="1" spans="8:48">
      <c r="H5198" s="14"/>
      <c r="AV5198" s="54"/>
    </row>
    <row r="5199" s="4" customFormat="1" customHeight="1" spans="8:48">
      <c r="H5199" s="14"/>
      <c r="AV5199" s="54"/>
    </row>
    <row r="5200" s="4" customFormat="1" customHeight="1" spans="8:48">
      <c r="H5200" s="14"/>
      <c r="AV5200" s="54"/>
    </row>
    <row r="5201" s="4" customFormat="1" customHeight="1" spans="8:48">
      <c r="H5201" s="14"/>
      <c r="AV5201" s="54"/>
    </row>
    <row r="5202" s="4" customFormat="1" customHeight="1" spans="8:48">
      <c r="H5202" s="14"/>
      <c r="AV5202" s="54"/>
    </row>
    <row r="5203" s="4" customFormat="1" customHeight="1" spans="8:48">
      <c r="H5203" s="14"/>
      <c r="AV5203" s="54"/>
    </row>
    <row r="5204" s="4" customFormat="1" customHeight="1" spans="8:48">
      <c r="H5204" s="14"/>
      <c r="AV5204" s="54"/>
    </row>
    <row r="5205" s="4" customFormat="1" customHeight="1" spans="8:48">
      <c r="H5205" s="14"/>
      <c r="AV5205" s="54"/>
    </row>
    <row r="5206" s="4" customFormat="1" customHeight="1" spans="8:48">
      <c r="H5206" s="14"/>
      <c r="AV5206" s="54"/>
    </row>
    <row r="5207" s="4" customFormat="1" customHeight="1" spans="8:48">
      <c r="H5207" s="14"/>
      <c r="AV5207" s="54"/>
    </row>
    <row r="5208" s="4" customFormat="1" customHeight="1" spans="8:48">
      <c r="H5208" s="14"/>
      <c r="AV5208" s="54"/>
    </row>
    <row r="5209" s="4" customFormat="1" customHeight="1" spans="8:48">
      <c r="H5209" s="14"/>
      <c r="AV5209" s="54"/>
    </row>
    <row r="5210" s="4" customFormat="1" customHeight="1" spans="8:48">
      <c r="H5210" s="14"/>
      <c r="AV5210" s="54"/>
    </row>
    <row r="5211" s="4" customFormat="1" customHeight="1" spans="8:48">
      <c r="H5211" s="14"/>
      <c r="AV5211" s="54"/>
    </row>
    <row r="5212" s="4" customFormat="1" customHeight="1" spans="8:48">
      <c r="H5212" s="14"/>
      <c r="AV5212" s="54"/>
    </row>
    <row r="5213" s="4" customFormat="1" customHeight="1" spans="8:48">
      <c r="H5213" s="14"/>
      <c r="AV5213" s="54"/>
    </row>
    <row r="5214" s="4" customFormat="1" customHeight="1" spans="8:48">
      <c r="H5214" s="14"/>
      <c r="AV5214" s="54"/>
    </row>
    <row r="5215" s="4" customFormat="1" customHeight="1" spans="8:48">
      <c r="H5215" s="14"/>
      <c r="AV5215" s="54"/>
    </row>
    <row r="5216" s="4" customFormat="1" customHeight="1" spans="8:48">
      <c r="H5216" s="14"/>
      <c r="AV5216" s="54"/>
    </row>
    <row r="5217" s="4" customFormat="1" customHeight="1" spans="8:48">
      <c r="H5217" s="14"/>
      <c r="AV5217" s="54"/>
    </row>
    <row r="5218" s="4" customFormat="1" customHeight="1" spans="8:48">
      <c r="H5218" s="14"/>
      <c r="AV5218" s="54"/>
    </row>
    <row r="5219" s="4" customFormat="1" customHeight="1" spans="8:48">
      <c r="H5219" s="14"/>
      <c r="AV5219" s="54"/>
    </row>
    <row r="5220" s="4" customFormat="1" customHeight="1" spans="8:48">
      <c r="H5220" s="14"/>
      <c r="AV5220" s="54"/>
    </row>
    <row r="5221" s="4" customFormat="1" customHeight="1" spans="8:48">
      <c r="H5221" s="14"/>
      <c r="AV5221" s="54"/>
    </row>
    <row r="5222" s="4" customFormat="1" customHeight="1" spans="8:48">
      <c r="H5222" s="14"/>
      <c r="AV5222" s="54"/>
    </row>
    <row r="5223" s="4" customFormat="1" customHeight="1" spans="8:48">
      <c r="H5223" s="14"/>
      <c r="AV5223" s="54"/>
    </row>
    <row r="5224" s="4" customFormat="1" customHeight="1" spans="8:48">
      <c r="H5224" s="14"/>
      <c r="AV5224" s="54"/>
    </row>
    <row r="5225" s="4" customFormat="1" customHeight="1" spans="8:48">
      <c r="H5225" s="14"/>
      <c r="AV5225" s="54"/>
    </row>
    <row r="5226" s="4" customFormat="1" customHeight="1" spans="8:48">
      <c r="H5226" s="14"/>
      <c r="AV5226" s="54"/>
    </row>
    <row r="5227" s="4" customFormat="1" customHeight="1" spans="8:48">
      <c r="H5227" s="14"/>
      <c r="AV5227" s="54"/>
    </row>
    <row r="5228" s="4" customFormat="1" customHeight="1" spans="8:48">
      <c r="H5228" s="14"/>
      <c r="AV5228" s="54"/>
    </row>
    <row r="5229" s="4" customFormat="1" customHeight="1" spans="8:48">
      <c r="H5229" s="14"/>
      <c r="AV5229" s="54"/>
    </row>
    <row r="5230" s="4" customFormat="1" customHeight="1" spans="8:48">
      <c r="H5230" s="14"/>
      <c r="AV5230" s="54"/>
    </row>
    <row r="5231" s="4" customFormat="1" customHeight="1" spans="8:48">
      <c r="H5231" s="14"/>
      <c r="AV5231" s="54"/>
    </row>
    <row r="5232" s="4" customFormat="1" customHeight="1" spans="8:48">
      <c r="H5232" s="14"/>
      <c r="AV5232" s="54"/>
    </row>
    <row r="5233" s="4" customFormat="1" customHeight="1" spans="8:48">
      <c r="H5233" s="14"/>
      <c r="AV5233" s="54"/>
    </row>
    <row r="5234" s="4" customFormat="1" customHeight="1" spans="8:48">
      <c r="H5234" s="14"/>
      <c r="AV5234" s="54"/>
    </row>
    <row r="5235" s="4" customFormat="1" customHeight="1" spans="8:48">
      <c r="H5235" s="14"/>
      <c r="AV5235" s="54"/>
    </row>
    <row r="5236" s="4" customFormat="1" customHeight="1" spans="8:48">
      <c r="H5236" s="14"/>
      <c r="AV5236" s="54"/>
    </row>
    <row r="5237" s="4" customFormat="1" customHeight="1" spans="8:48">
      <c r="H5237" s="14"/>
      <c r="AV5237" s="54"/>
    </row>
    <row r="5238" s="4" customFormat="1" customHeight="1" spans="8:48">
      <c r="H5238" s="14"/>
      <c r="AV5238" s="54"/>
    </row>
    <row r="5239" s="4" customFormat="1" customHeight="1" spans="8:48">
      <c r="H5239" s="14"/>
      <c r="AV5239" s="54"/>
    </row>
    <row r="5240" s="4" customFormat="1" customHeight="1" spans="8:48">
      <c r="H5240" s="14"/>
      <c r="AV5240" s="54"/>
    </row>
    <row r="5241" s="4" customFormat="1" customHeight="1" spans="8:48">
      <c r="H5241" s="14"/>
      <c r="AV5241" s="54"/>
    </row>
    <row r="5242" s="4" customFormat="1" customHeight="1" spans="8:48">
      <c r="H5242" s="14"/>
      <c r="AV5242" s="54"/>
    </row>
    <row r="5243" s="4" customFormat="1" customHeight="1" spans="8:48">
      <c r="H5243" s="14"/>
      <c r="AV5243" s="54"/>
    </row>
    <row r="5244" s="4" customFormat="1" customHeight="1" spans="8:48">
      <c r="H5244" s="14"/>
      <c r="AV5244" s="54"/>
    </row>
    <row r="5245" s="4" customFormat="1" customHeight="1" spans="8:48">
      <c r="H5245" s="14"/>
      <c r="AV5245" s="54"/>
    </row>
    <row r="5246" s="4" customFormat="1" customHeight="1" spans="8:48">
      <c r="H5246" s="14"/>
      <c r="AV5246" s="54"/>
    </row>
    <row r="5247" s="4" customFormat="1" customHeight="1" spans="8:48">
      <c r="H5247" s="14"/>
      <c r="AV5247" s="54"/>
    </row>
    <row r="5248" s="4" customFormat="1" customHeight="1" spans="8:48">
      <c r="H5248" s="14"/>
      <c r="AV5248" s="54"/>
    </row>
    <row r="5249" s="4" customFormat="1" customHeight="1" spans="8:48">
      <c r="H5249" s="14"/>
      <c r="AV5249" s="54"/>
    </row>
    <row r="5250" s="4" customFormat="1" customHeight="1" spans="8:48">
      <c r="H5250" s="14"/>
      <c r="AV5250" s="54"/>
    </row>
    <row r="5251" s="4" customFormat="1" customHeight="1" spans="8:48">
      <c r="H5251" s="14"/>
      <c r="AV5251" s="54"/>
    </row>
    <row r="5252" s="4" customFormat="1" customHeight="1" spans="8:48">
      <c r="H5252" s="14"/>
      <c r="AV5252" s="54"/>
    </row>
    <row r="5253" s="4" customFormat="1" customHeight="1" spans="8:48">
      <c r="H5253" s="14"/>
      <c r="AV5253" s="54"/>
    </row>
    <row r="5254" s="4" customFormat="1" customHeight="1" spans="8:48">
      <c r="H5254" s="14"/>
      <c r="AV5254" s="54"/>
    </row>
    <row r="5255" s="4" customFormat="1" customHeight="1" spans="8:48">
      <c r="H5255" s="14"/>
      <c r="AV5255" s="54"/>
    </row>
    <row r="5256" s="4" customFormat="1" customHeight="1" spans="8:48">
      <c r="H5256" s="14"/>
      <c r="AV5256" s="54"/>
    </row>
    <row r="5257" s="4" customFormat="1" customHeight="1" spans="8:48">
      <c r="H5257" s="14"/>
      <c r="AV5257" s="54"/>
    </row>
    <row r="5258" s="4" customFormat="1" customHeight="1" spans="8:48">
      <c r="H5258" s="14"/>
      <c r="AV5258" s="54"/>
    </row>
    <row r="5259" s="4" customFormat="1" customHeight="1" spans="8:48">
      <c r="H5259" s="14"/>
      <c r="AV5259" s="54"/>
    </row>
    <row r="5260" s="4" customFormat="1" customHeight="1" spans="8:48">
      <c r="H5260" s="14"/>
      <c r="AV5260" s="54"/>
    </row>
    <row r="5261" s="4" customFormat="1" customHeight="1" spans="8:48">
      <c r="H5261" s="14"/>
      <c r="AV5261" s="54"/>
    </row>
    <row r="5262" s="4" customFormat="1" customHeight="1" spans="8:48">
      <c r="H5262" s="14"/>
      <c r="AV5262" s="54"/>
    </row>
    <row r="5263" s="4" customFormat="1" customHeight="1" spans="8:48">
      <c r="H5263" s="14"/>
      <c r="AV5263" s="54"/>
    </row>
    <row r="5264" s="4" customFormat="1" customHeight="1" spans="8:48">
      <c r="H5264" s="14"/>
      <c r="AV5264" s="54"/>
    </row>
    <row r="5265" s="4" customFormat="1" customHeight="1" spans="8:48">
      <c r="H5265" s="14"/>
      <c r="AV5265" s="54"/>
    </row>
    <row r="5266" s="4" customFormat="1" customHeight="1" spans="8:48">
      <c r="H5266" s="14"/>
      <c r="AV5266" s="54"/>
    </row>
    <row r="5267" s="4" customFormat="1" customHeight="1" spans="8:48">
      <c r="H5267" s="14"/>
      <c r="AV5267" s="54"/>
    </row>
    <row r="5268" s="4" customFormat="1" customHeight="1" spans="8:48">
      <c r="H5268" s="14"/>
      <c r="AV5268" s="54"/>
    </row>
    <row r="5269" s="4" customFormat="1" customHeight="1" spans="8:48">
      <c r="H5269" s="14"/>
      <c r="AV5269" s="54"/>
    </row>
    <row r="5270" s="4" customFormat="1" customHeight="1" spans="8:48">
      <c r="H5270" s="14"/>
      <c r="AV5270" s="54"/>
    </row>
    <row r="5271" s="4" customFormat="1" customHeight="1" spans="8:48">
      <c r="H5271" s="14"/>
      <c r="AV5271" s="54"/>
    </row>
    <row r="5272" s="4" customFormat="1" customHeight="1" spans="8:48">
      <c r="H5272" s="14"/>
      <c r="AV5272" s="54"/>
    </row>
    <row r="5273" s="4" customFormat="1" customHeight="1" spans="8:48">
      <c r="H5273" s="14"/>
      <c r="AV5273" s="54"/>
    </row>
    <row r="5274" s="4" customFormat="1" customHeight="1" spans="8:48">
      <c r="H5274" s="14"/>
      <c r="AV5274" s="54"/>
    </row>
    <row r="5275" s="4" customFormat="1" customHeight="1" spans="8:48">
      <c r="H5275" s="14"/>
      <c r="AV5275" s="54"/>
    </row>
    <row r="5276" s="4" customFormat="1" customHeight="1" spans="8:48">
      <c r="H5276" s="14"/>
      <c r="AV5276" s="54"/>
    </row>
    <row r="5277" s="4" customFormat="1" customHeight="1" spans="8:48">
      <c r="H5277" s="14"/>
      <c r="AV5277" s="54"/>
    </row>
    <row r="5278" s="4" customFormat="1" customHeight="1" spans="8:48">
      <c r="H5278" s="14"/>
      <c r="AV5278" s="54"/>
    </row>
    <row r="5279" s="4" customFormat="1" customHeight="1" spans="8:48">
      <c r="H5279" s="14"/>
      <c r="AV5279" s="54"/>
    </row>
    <row r="5280" s="4" customFormat="1" customHeight="1" spans="8:48">
      <c r="H5280" s="14"/>
      <c r="AV5280" s="54"/>
    </row>
    <row r="5281" s="4" customFormat="1" customHeight="1" spans="8:48">
      <c r="H5281" s="14"/>
      <c r="AV5281" s="54"/>
    </row>
    <row r="5282" s="4" customFormat="1" customHeight="1" spans="8:48">
      <c r="H5282" s="14"/>
      <c r="AV5282" s="54"/>
    </row>
    <row r="5283" s="4" customFormat="1" customHeight="1" spans="8:48">
      <c r="H5283" s="14"/>
      <c r="AV5283" s="54"/>
    </row>
    <row r="5284" s="4" customFormat="1" customHeight="1" spans="8:48">
      <c r="H5284" s="14"/>
      <c r="AV5284" s="54"/>
    </row>
    <row r="5285" s="4" customFormat="1" customHeight="1" spans="8:48">
      <c r="H5285" s="14"/>
      <c r="AV5285" s="54"/>
    </row>
    <row r="5286" s="4" customFormat="1" customHeight="1" spans="8:48">
      <c r="H5286" s="14"/>
      <c r="AV5286" s="54"/>
    </row>
    <row r="5287" s="4" customFormat="1" customHeight="1" spans="8:48">
      <c r="H5287" s="14"/>
      <c r="AV5287" s="54"/>
    </row>
    <row r="5288" s="4" customFormat="1" customHeight="1" spans="8:48">
      <c r="H5288" s="14"/>
      <c r="AV5288" s="54"/>
    </row>
    <row r="5289" s="4" customFormat="1" customHeight="1" spans="8:48">
      <c r="H5289" s="14"/>
      <c r="AV5289" s="54"/>
    </row>
    <row r="5290" s="4" customFormat="1" customHeight="1" spans="8:48">
      <c r="H5290" s="14"/>
      <c r="AV5290" s="54"/>
    </row>
    <row r="5291" s="4" customFormat="1" customHeight="1" spans="8:48">
      <c r="H5291" s="14"/>
      <c r="AV5291" s="54"/>
    </row>
    <row r="5292" s="4" customFormat="1" customHeight="1" spans="8:48">
      <c r="H5292" s="14"/>
      <c r="AV5292" s="54"/>
    </row>
    <row r="5293" s="4" customFormat="1" customHeight="1" spans="8:48">
      <c r="H5293" s="14"/>
      <c r="AV5293" s="54"/>
    </row>
    <row r="5294" s="4" customFormat="1" customHeight="1" spans="8:48">
      <c r="H5294" s="14"/>
      <c r="AV5294" s="54"/>
    </row>
    <row r="5295" s="4" customFormat="1" customHeight="1" spans="8:48">
      <c r="H5295" s="14"/>
      <c r="AV5295" s="54"/>
    </row>
    <row r="5296" s="4" customFormat="1" customHeight="1" spans="8:48">
      <c r="H5296" s="14"/>
      <c r="AV5296" s="54"/>
    </row>
    <row r="5297" s="4" customFormat="1" customHeight="1" spans="8:48">
      <c r="H5297" s="14"/>
      <c r="AV5297" s="54"/>
    </row>
    <row r="5298" s="4" customFormat="1" customHeight="1" spans="8:48">
      <c r="H5298" s="14"/>
      <c r="AV5298" s="54"/>
    </row>
    <row r="5299" s="4" customFormat="1" customHeight="1" spans="8:48">
      <c r="H5299" s="14"/>
      <c r="AV5299" s="54"/>
    </row>
    <row r="5300" s="4" customFormat="1" customHeight="1" spans="8:48">
      <c r="H5300" s="14"/>
      <c r="AV5300" s="54"/>
    </row>
    <row r="5301" s="4" customFormat="1" customHeight="1" spans="8:48">
      <c r="H5301" s="14"/>
      <c r="AV5301" s="54"/>
    </row>
    <row r="5302" s="4" customFormat="1" customHeight="1" spans="8:48">
      <c r="H5302" s="14"/>
      <c r="AV5302" s="54"/>
    </row>
    <row r="5303" s="4" customFormat="1" customHeight="1" spans="8:48">
      <c r="H5303" s="14"/>
      <c r="AV5303" s="54"/>
    </row>
    <row r="5304" s="4" customFormat="1" customHeight="1" spans="8:48">
      <c r="H5304" s="14"/>
      <c r="AV5304" s="54"/>
    </row>
    <row r="5305" s="4" customFormat="1" customHeight="1" spans="8:48">
      <c r="H5305" s="14"/>
      <c r="AV5305" s="54"/>
    </row>
    <row r="5306" s="4" customFormat="1" customHeight="1" spans="8:48">
      <c r="H5306" s="14"/>
      <c r="AV5306" s="54"/>
    </row>
    <row r="5307" s="4" customFormat="1" customHeight="1" spans="8:48">
      <c r="H5307" s="14"/>
      <c r="AV5307" s="54"/>
    </row>
    <row r="5308" s="4" customFormat="1" customHeight="1" spans="8:48">
      <c r="H5308" s="14"/>
      <c r="AV5308" s="54"/>
    </row>
    <row r="5309" s="4" customFormat="1" customHeight="1" spans="8:48">
      <c r="H5309" s="14"/>
      <c r="AV5309" s="54"/>
    </row>
    <row r="5310" s="4" customFormat="1" customHeight="1" spans="8:48">
      <c r="H5310" s="14"/>
      <c r="AV5310" s="54"/>
    </row>
    <row r="5311" s="4" customFormat="1" customHeight="1" spans="8:48">
      <c r="H5311" s="14"/>
      <c r="AV5311" s="54"/>
    </row>
    <row r="5312" s="4" customFormat="1" customHeight="1" spans="8:48">
      <c r="H5312" s="14"/>
      <c r="AV5312" s="54"/>
    </row>
    <row r="5313" s="4" customFormat="1" customHeight="1" spans="8:48">
      <c r="H5313" s="14"/>
      <c r="AV5313" s="54"/>
    </row>
    <row r="5314" s="4" customFormat="1" customHeight="1" spans="8:48">
      <c r="H5314" s="14"/>
      <c r="AV5314" s="54"/>
    </row>
    <row r="5315" s="4" customFormat="1" customHeight="1" spans="8:48">
      <c r="H5315" s="14"/>
      <c r="AV5315" s="54"/>
    </row>
    <row r="5316" s="4" customFormat="1" customHeight="1" spans="8:48">
      <c r="H5316" s="14"/>
      <c r="AV5316" s="54"/>
    </row>
    <row r="5317" s="4" customFormat="1" customHeight="1" spans="8:48">
      <c r="H5317" s="14"/>
      <c r="AV5317" s="54"/>
    </row>
    <row r="5318" s="4" customFormat="1" customHeight="1" spans="8:48">
      <c r="H5318" s="14"/>
      <c r="AV5318" s="54"/>
    </row>
    <row r="5319" s="4" customFormat="1" customHeight="1" spans="8:48">
      <c r="H5319" s="14"/>
      <c r="AV5319" s="54"/>
    </row>
    <row r="5320" s="4" customFormat="1" customHeight="1" spans="8:48">
      <c r="H5320" s="14"/>
      <c r="AV5320" s="54"/>
    </row>
    <row r="5321" s="4" customFormat="1" customHeight="1" spans="8:48">
      <c r="H5321" s="14"/>
      <c r="AV5321" s="54"/>
    </row>
    <row r="5322" s="4" customFormat="1" customHeight="1" spans="8:48">
      <c r="H5322" s="14"/>
      <c r="AV5322" s="54"/>
    </row>
    <row r="5323" s="4" customFormat="1" customHeight="1" spans="8:48">
      <c r="H5323" s="14"/>
      <c r="AV5323" s="54"/>
    </row>
    <row r="5324" s="4" customFormat="1" customHeight="1" spans="8:48">
      <c r="H5324" s="14"/>
      <c r="AV5324" s="54"/>
    </row>
    <row r="5325" s="4" customFormat="1" customHeight="1" spans="8:48">
      <c r="H5325" s="14"/>
      <c r="AV5325" s="54"/>
    </row>
    <row r="5326" s="4" customFormat="1" customHeight="1" spans="8:48">
      <c r="H5326" s="14"/>
      <c r="AV5326" s="54"/>
    </row>
    <row r="5327" s="4" customFormat="1" customHeight="1" spans="8:48">
      <c r="H5327" s="14"/>
      <c r="AV5327" s="54"/>
    </row>
    <row r="5328" s="4" customFormat="1" customHeight="1" spans="8:48">
      <c r="H5328" s="14"/>
      <c r="AV5328" s="54"/>
    </row>
    <row r="5329" s="4" customFormat="1" customHeight="1" spans="8:48">
      <c r="H5329" s="14"/>
      <c r="AV5329" s="54"/>
    </row>
    <row r="5330" s="4" customFormat="1" customHeight="1" spans="8:48">
      <c r="H5330" s="14"/>
      <c r="AV5330" s="54"/>
    </row>
    <row r="5331" s="4" customFormat="1" customHeight="1" spans="8:48">
      <c r="H5331" s="14"/>
      <c r="AV5331" s="54"/>
    </row>
    <row r="5332" s="4" customFormat="1" customHeight="1" spans="8:48">
      <c r="H5332" s="14"/>
      <c r="AV5332" s="54"/>
    </row>
    <row r="5333" s="4" customFormat="1" customHeight="1" spans="8:48">
      <c r="H5333" s="14"/>
      <c r="AV5333" s="54"/>
    </row>
    <row r="5334" s="4" customFormat="1" customHeight="1" spans="8:48">
      <c r="H5334" s="14"/>
      <c r="AV5334" s="54"/>
    </row>
    <row r="5335" s="4" customFormat="1" customHeight="1" spans="8:48">
      <c r="H5335" s="14"/>
      <c r="AV5335" s="54"/>
    </row>
    <row r="5336" s="4" customFormat="1" customHeight="1" spans="8:48">
      <c r="H5336" s="14"/>
      <c r="AV5336" s="54"/>
    </row>
    <row r="5337" s="4" customFormat="1" customHeight="1" spans="8:48">
      <c r="H5337" s="14"/>
      <c r="AV5337" s="54"/>
    </row>
    <row r="5338" s="4" customFormat="1" customHeight="1" spans="8:48">
      <c r="H5338" s="14"/>
      <c r="AV5338" s="54"/>
    </row>
    <row r="5339" s="4" customFormat="1" customHeight="1" spans="8:48">
      <c r="H5339" s="14"/>
      <c r="AV5339" s="54"/>
    </row>
    <row r="5340" s="4" customFormat="1" customHeight="1" spans="8:48">
      <c r="H5340" s="14"/>
      <c r="AV5340" s="54"/>
    </row>
    <row r="5341" s="4" customFormat="1" customHeight="1" spans="8:48">
      <c r="H5341" s="14"/>
      <c r="AV5341" s="54"/>
    </row>
    <row r="5342" s="4" customFormat="1" customHeight="1" spans="8:48">
      <c r="H5342" s="14"/>
      <c r="AV5342" s="54"/>
    </row>
    <row r="5343" s="4" customFormat="1" customHeight="1" spans="8:48">
      <c r="H5343" s="14"/>
      <c r="AV5343" s="54"/>
    </row>
    <row r="5344" s="4" customFormat="1" customHeight="1" spans="8:48">
      <c r="H5344" s="14"/>
      <c r="AV5344" s="54"/>
    </row>
    <row r="5345" s="4" customFormat="1" customHeight="1" spans="8:48">
      <c r="H5345" s="14"/>
      <c r="AV5345" s="54"/>
    </row>
    <row r="5346" s="4" customFormat="1" customHeight="1" spans="8:48">
      <c r="H5346" s="14"/>
      <c r="AV5346" s="54"/>
    </row>
    <row r="5347" s="4" customFormat="1" customHeight="1" spans="8:48">
      <c r="H5347" s="14"/>
      <c r="AV5347" s="54"/>
    </row>
    <row r="5348" s="4" customFormat="1" customHeight="1" spans="8:48">
      <c r="H5348" s="14"/>
      <c r="AV5348" s="54"/>
    </row>
    <row r="5349" s="4" customFormat="1" customHeight="1" spans="8:48">
      <c r="H5349" s="14"/>
      <c r="AV5349" s="54"/>
    </row>
    <row r="5350" s="4" customFormat="1" customHeight="1" spans="8:48">
      <c r="H5350" s="14"/>
      <c r="AV5350" s="54"/>
    </row>
    <row r="5351" s="4" customFormat="1" customHeight="1" spans="8:48">
      <c r="H5351" s="14"/>
      <c r="AV5351" s="54"/>
    </row>
    <row r="5352" s="4" customFormat="1" customHeight="1" spans="8:48">
      <c r="H5352" s="14"/>
      <c r="AV5352" s="54"/>
    </row>
    <row r="5353" s="4" customFormat="1" customHeight="1" spans="8:48">
      <c r="H5353" s="14"/>
      <c r="AV5353" s="54"/>
    </row>
    <row r="5354" s="4" customFormat="1" customHeight="1" spans="8:48">
      <c r="H5354" s="14"/>
      <c r="AV5354" s="54"/>
    </row>
    <row r="5355" s="4" customFormat="1" customHeight="1" spans="8:48">
      <c r="H5355" s="14"/>
      <c r="AV5355" s="54"/>
    </row>
    <row r="5356" s="4" customFormat="1" customHeight="1" spans="8:48">
      <c r="H5356" s="14"/>
      <c r="AV5356" s="54"/>
    </row>
    <row r="5357" s="4" customFormat="1" customHeight="1" spans="8:48">
      <c r="H5357" s="14"/>
      <c r="AV5357" s="54"/>
    </row>
    <row r="5358" s="4" customFormat="1" customHeight="1" spans="8:48">
      <c r="H5358" s="14"/>
      <c r="AV5358" s="54"/>
    </row>
    <row r="5359" s="4" customFormat="1" customHeight="1" spans="8:48">
      <c r="H5359" s="14"/>
      <c r="AV5359" s="54"/>
    </row>
    <row r="5360" s="4" customFormat="1" customHeight="1" spans="8:48">
      <c r="H5360" s="14"/>
      <c r="AV5360" s="54"/>
    </row>
    <row r="5361" s="4" customFormat="1" customHeight="1" spans="8:48">
      <c r="H5361" s="14"/>
      <c r="AV5361" s="54"/>
    </row>
    <row r="5362" s="4" customFormat="1" customHeight="1" spans="8:48">
      <c r="H5362" s="14"/>
      <c r="AV5362" s="54"/>
    </row>
    <row r="5363" s="4" customFormat="1" customHeight="1" spans="8:48">
      <c r="H5363" s="14"/>
      <c r="AV5363" s="54"/>
    </row>
    <row r="5364" s="4" customFormat="1" customHeight="1" spans="8:48">
      <c r="H5364" s="14"/>
      <c r="AV5364" s="54"/>
    </row>
    <row r="5365" s="4" customFormat="1" customHeight="1" spans="8:48">
      <c r="H5365" s="14"/>
      <c r="AV5365" s="54"/>
    </row>
    <row r="5366" s="4" customFormat="1" customHeight="1" spans="8:48">
      <c r="H5366" s="14"/>
      <c r="AV5366" s="54"/>
    </row>
    <row r="5367" s="4" customFormat="1" customHeight="1" spans="8:48">
      <c r="H5367" s="14"/>
      <c r="AV5367" s="54"/>
    </row>
    <row r="5368" s="4" customFormat="1" customHeight="1" spans="8:48">
      <c r="H5368" s="14"/>
      <c r="AV5368" s="54"/>
    </row>
    <row r="5369" s="4" customFormat="1" customHeight="1" spans="8:48">
      <c r="H5369" s="14"/>
      <c r="AV5369" s="54"/>
    </row>
    <row r="5370" s="4" customFormat="1" customHeight="1" spans="8:48">
      <c r="H5370" s="14"/>
      <c r="AV5370" s="54"/>
    </row>
    <row r="5371" s="4" customFormat="1" customHeight="1" spans="8:48">
      <c r="H5371" s="14"/>
      <c r="AV5371" s="54"/>
    </row>
    <row r="5372" s="4" customFormat="1" customHeight="1" spans="8:48">
      <c r="H5372" s="14"/>
      <c r="AV5372" s="54"/>
    </row>
    <row r="5373" s="4" customFormat="1" customHeight="1" spans="8:48">
      <c r="H5373" s="14"/>
      <c r="AV5373" s="54"/>
    </row>
    <row r="5374" s="4" customFormat="1" customHeight="1" spans="8:48">
      <c r="H5374" s="14"/>
      <c r="AV5374" s="54"/>
    </row>
    <row r="5375" s="4" customFormat="1" customHeight="1" spans="8:48">
      <c r="H5375" s="14"/>
      <c r="AV5375" s="54"/>
    </row>
    <row r="5376" s="4" customFormat="1" customHeight="1" spans="8:48">
      <c r="H5376" s="14"/>
      <c r="AV5376" s="54"/>
    </row>
    <row r="5377" s="4" customFormat="1" customHeight="1" spans="8:48">
      <c r="H5377" s="14"/>
      <c r="AV5377" s="54"/>
    </row>
    <row r="5378" s="4" customFormat="1" customHeight="1" spans="8:48">
      <c r="H5378" s="14"/>
      <c r="AV5378" s="54"/>
    </row>
    <row r="5379" s="4" customFormat="1" customHeight="1" spans="8:48">
      <c r="H5379" s="14"/>
      <c r="AV5379" s="54"/>
    </row>
    <row r="5380" s="4" customFormat="1" customHeight="1" spans="8:48">
      <c r="H5380" s="14"/>
      <c r="AV5380" s="54"/>
    </row>
    <row r="5381" s="4" customFormat="1" customHeight="1" spans="8:48">
      <c r="H5381" s="14"/>
      <c r="AV5381" s="54"/>
    </row>
    <row r="5382" s="4" customFormat="1" customHeight="1" spans="8:48">
      <c r="H5382" s="14"/>
      <c r="AV5382" s="54"/>
    </row>
    <row r="5383" s="4" customFormat="1" customHeight="1" spans="8:48">
      <c r="H5383" s="14"/>
      <c r="AV5383" s="54"/>
    </row>
    <row r="5384" s="4" customFormat="1" customHeight="1" spans="8:48">
      <c r="H5384" s="14"/>
      <c r="AV5384" s="54"/>
    </row>
    <row r="5385" s="4" customFormat="1" customHeight="1" spans="8:48">
      <c r="H5385" s="14"/>
      <c r="AV5385" s="54"/>
    </row>
    <row r="5386" s="4" customFormat="1" customHeight="1" spans="8:48">
      <c r="H5386" s="14"/>
      <c r="AV5386" s="54"/>
    </row>
    <row r="5387" s="4" customFormat="1" customHeight="1" spans="8:48">
      <c r="H5387" s="14"/>
      <c r="AV5387" s="54"/>
    </row>
    <row r="5388" s="4" customFormat="1" customHeight="1" spans="8:48">
      <c r="H5388" s="14"/>
      <c r="AV5388" s="54"/>
    </row>
    <row r="5389" s="4" customFormat="1" customHeight="1" spans="8:48">
      <c r="H5389" s="14"/>
      <c r="AV5389" s="54"/>
    </row>
    <row r="5390" s="4" customFormat="1" customHeight="1" spans="8:48">
      <c r="H5390" s="14"/>
      <c r="AV5390" s="54"/>
    </row>
    <row r="5391" s="4" customFormat="1" customHeight="1" spans="8:48">
      <c r="H5391" s="14"/>
      <c r="AV5391" s="54"/>
    </row>
    <row r="5392" s="4" customFormat="1" customHeight="1" spans="8:48">
      <c r="H5392" s="14"/>
      <c r="AV5392" s="54"/>
    </row>
    <row r="5393" s="4" customFormat="1" customHeight="1" spans="8:48">
      <c r="H5393" s="14"/>
      <c r="AV5393" s="54"/>
    </row>
    <row r="5394" s="4" customFormat="1" customHeight="1" spans="8:48">
      <c r="H5394" s="14"/>
      <c r="AV5394" s="54"/>
    </row>
    <row r="5395" s="4" customFormat="1" customHeight="1" spans="8:48">
      <c r="H5395" s="14"/>
      <c r="AV5395" s="54"/>
    </row>
    <row r="5396" s="4" customFormat="1" customHeight="1" spans="8:48">
      <c r="H5396" s="14"/>
      <c r="AV5396" s="54"/>
    </row>
    <row r="5397" s="4" customFormat="1" customHeight="1" spans="8:48">
      <c r="H5397" s="14"/>
      <c r="AV5397" s="54"/>
    </row>
    <row r="5398" s="4" customFormat="1" customHeight="1" spans="8:48">
      <c r="H5398" s="14"/>
      <c r="AV5398" s="54"/>
    </row>
    <row r="5399" s="4" customFormat="1" customHeight="1" spans="8:48">
      <c r="H5399" s="14"/>
      <c r="AV5399" s="54"/>
    </row>
    <row r="5400" s="4" customFormat="1" customHeight="1" spans="8:48">
      <c r="H5400" s="14"/>
      <c r="AV5400" s="54"/>
    </row>
    <row r="5401" s="4" customFormat="1" customHeight="1" spans="8:48">
      <c r="H5401" s="14"/>
      <c r="AV5401" s="54"/>
    </row>
    <row r="5402" s="4" customFormat="1" customHeight="1" spans="8:48">
      <c r="H5402" s="14"/>
      <c r="AV5402" s="54"/>
    </row>
    <row r="5403" s="4" customFormat="1" customHeight="1" spans="8:48">
      <c r="H5403" s="14"/>
      <c r="AV5403" s="54"/>
    </row>
    <row r="5404" s="4" customFormat="1" customHeight="1" spans="8:48">
      <c r="H5404" s="14"/>
      <c r="AV5404" s="54"/>
    </row>
    <row r="5405" s="4" customFormat="1" customHeight="1" spans="8:48">
      <c r="H5405" s="14"/>
      <c r="AV5405" s="54"/>
    </row>
    <row r="5406" s="4" customFormat="1" customHeight="1" spans="8:48">
      <c r="H5406" s="14"/>
      <c r="AV5406" s="54"/>
    </row>
    <row r="5407" s="4" customFormat="1" customHeight="1" spans="8:48">
      <c r="H5407" s="14"/>
      <c r="AV5407" s="54"/>
    </row>
    <row r="5408" s="4" customFormat="1" customHeight="1" spans="8:48">
      <c r="H5408" s="14"/>
      <c r="AV5408" s="54"/>
    </row>
    <row r="5409" s="4" customFormat="1" customHeight="1" spans="8:48">
      <c r="H5409" s="14"/>
      <c r="AV5409" s="54"/>
    </row>
    <row r="5410" s="4" customFormat="1" customHeight="1" spans="8:48">
      <c r="H5410" s="14"/>
      <c r="AV5410" s="54"/>
    </row>
    <row r="5411" s="4" customFormat="1" customHeight="1" spans="8:48">
      <c r="H5411" s="14"/>
      <c r="AV5411" s="54"/>
    </row>
    <row r="5412" s="4" customFormat="1" customHeight="1" spans="8:48">
      <c r="H5412" s="14"/>
      <c r="AV5412" s="54"/>
    </row>
    <row r="5413" s="4" customFormat="1" customHeight="1" spans="8:48">
      <c r="H5413" s="14"/>
      <c r="AV5413" s="54"/>
    </row>
    <row r="5414" s="4" customFormat="1" customHeight="1" spans="8:48">
      <c r="H5414" s="14"/>
      <c r="AV5414" s="54"/>
    </row>
    <row r="5415" s="4" customFormat="1" customHeight="1" spans="8:48">
      <c r="H5415" s="14"/>
      <c r="AV5415" s="54"/>
    </row>
    <row r="5416" s="4" customFormat="1" customHeight="1" spans="8:48">
      <c r="H5416" s="14"/>
      <c r="AV5416" s="54"/>
    </row>
    <row r="5417" s="4" customFormat="1" customHeight="1" spans="8:48">
      <c r="H5417" s="14"/>
      <c r="AV5417" s="54"/>
    </row>
    <row r="5418" s="4" customFormat="1" customHeight="1" spans="8:48">
      <c r="H5418" s="14"/>
      <c r="AV5418" s="54"/>
    </row>
    <row r="5419" s="4" customFormat="1" customHeight="1" spans="8:48">
      <c r="H5419" s="14"/>
      <c r="AV5419" s="54"/>
    </row>
    <row r="5420" s="4" customFormat="1" customHeight="1" spans="8:48">
      <c r="H5420" s="14"/>
      <c r="AV5420" s="54"/>
    </row>
    <row r="5421" s="4" customFormat="1" customHeight="1" spans="8:48">
      <c r="H5421" s="14"/>
      <c r="AV5421" s="54"/>
    </row>
    <row r="5422" s="4" customFormat="1" customHeight="1" spans="8:48">
      <c r="H5422" s="14"/>
      <c r="AV5422" s="54"/>
    </row>
    <row r="5423" s="4" customFormat="1" customHeight="1" spans="8:48">
      <c r="H5423" s="14"/>
      <c r="AV5423" s="54"/>
    </row>
    <row r="5424" s="4" customFormat="1" customHeight="1" spans="8:48">
      <c r="H5424" s="14"/>
      <c r="AV5424" s="54"/>
    </row>
    <row r="5425" s="4" customFormat="1" customHeight="1" spans="8:48">
      <c r="H5425" s="14"/>
      <c r="AV5425" s="54"/>
    </row>
    <row r="5426" s="4" customFormat="1" customHeight="1" spans="8:48">
      <c r="H5426" s="14"/>
      <c r="AV5426" s="54"/>
    </row>
    <row r="5427" s="4" customFormat="1" customHeight="1" spans="8:48">
      <c r="H5427" s="14"/>
      <c r="AV5427" s="54"/>
    </row>
    <row r="5428" s="4" customFormat="1" customHeight="1" spans="8:48">
      <c r="H5428" s="14"/>
      <c r="AV5428" s="54"/>
    </row>
    <row r="5429" s="4" customFormat="1" customHeight="1" spans="8:48">
      <c r="H5429" s="14"/>
      <c r="AV5429" s="54"/>
    </row>
    <row r="5430" s="4" customFormat="1" customHeight="1" spans="8:48">
      <c r="H5430" s="14"/>
      <c r="AV5430" s="54"/>
    </row>
    <row r="5431" s="4" customFormat="1" customHeight="1" spans="8:48">
      <c r="H5431" s="14"/>
      <c r="AV5431" s="54"/>
    </row>
    <row r="5432" s="4" customFormat="1" customHeight="1" spans="8:48">
      <c r="H5432" s="14"/>
      <c r="AV5432" s="54"/>
    </row>
    <row r="5433" s="4" customFormat="1" customHeight="1" spans="8:48">
      <c r="H5433" s="14"/>
      <c r="AV5433" s="54"/>
    </row>
    <row r="5434" s="4" customFormat="1" customHeight="1" spans="8:48">
      <c r="H5434" s="14"/>
      <c r="AV5434" s="54"/>
    </row>
    <row r="5435" s="4" customFormat="1" customHeight="1" spans="8:48">
      <c r="H5435" s="14"/>
      <c r="AV5435" s="54"/>
    </row>
    <row r="5436" s="4" customFormat="1" customHeight="1" spans="8:48">
      <c r="H5436" s="14"/>
      <c r="AV5436" s="54"/>
    </row>
    <row r="5437" s="4" customFormat="1" customHeight="1" spans="8:48">
      <c r="H5437" s="14"/>
      <c r="AV5437" s="54"/>
    </row>
    <row r="5438" s="4" customFormat="1" customHeight="1" spans="8:48">
      <c r="H5438" s="14"/>
      <c r="AV5438" s="54"/>
    </row>
    <row r="5439" s="4" customFormat="1" customHeight="1" spans="8:48">
      <c r="H5439" s="14"/>
      <c r="AV5439" s="54"/>
    </row>
    <row r="5440" s="4" customFormat="1" customHeight="1" spans="8:48">
      <c r="H5440" s="14"/>
      <c r="AV5440" s="54"/>
    </row>
    <row r="5441" s="4" customFormat="1" customHeight="1" spans="8:48">
      <c r="H5441" s="14"/>
      <c r="AV5441" s="54"/>
    </row>
    <row r="5442" s="4" customFormat="1" customHeight="1" spans="8:48">
      <c r="H5442" s="14"/>
      <c r="AV5442" s="54"/>
    </row>
    <row r="5443" s="4" customFormat="1" customHeight="1" spans="8:48">
      <c r="H5443" s="14"/>
      <c r="AV5443" s="54"/>
    </row>
    <row r="5444" s="4" customFormat="1" customHeight="1" spans="8:48">
      <c r="H5444" s="14"/>
      <c r="AV5444" s="54"/>
    </row>
    <row r="5445" s="4" customFormat="1" customHeight="1" spans="8:48">
      <c r="H5445" s="14"/>
      <c r="AV5445" s="54"/>
    </row>
    <row r="5446" s="4" customFormat="1" customHeight="1" spans="8:48">
      <c r="H5446" s="14"/>
      <c r="AV5446" s="54"/>
    </row>
    <row r="5447" s="4" customFormat="1" customHeight="1" spans="8:48">
      <c r="H5447" s="14"/>
      <c r="AV5447" s="54"/>
    </row>
    <row r="5448" s="4" customFormat="1" customHeight="1" spans="8:48">
      <c r="H5448" s="14"/>
      <c r="AV5448" s="54"/>
    </row>
    <row r="5449" s="4" customFormat="1" customHeight="1" spans="8:48">
      <c r="H5449" s="14"/>
      <c r="AV5449" s="54"/>
    </row>
  </sheetData>
  <sortState ref="A7:AT402">
    <sortCondition ref="A7"/>
  </sortState>
  <mergeCells count="25">
    <mergeCell ref="A2:AH2"/>
    <mergeCell ref="T4:AD4"/>
    <mergeCell ref="AE4:AG4"/>
    <mergeCell ref="AI4:AN4"/>
    <mergeCell ref="A405:D40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H4:AH5"/>
  </mergeCells>
  <hyperlinks>
    <hyperlink ref="A1" location="索引目录!E48" display="返回索引页"/>
    <hyperlink ref="B1" location="固定资产汇总!B16" display="返回"/>
  </hyperlinks>
  <printOptions horizontalCentered="1"/>
  <pageMargins left="0.354330708661417" right="0.354330708661417" top="0.118055555555556" bottom="0.118055555555556" header="0.511805555555556" footer="0.511811023622047"/>
  <pageSetup paperSize="9" scale="90" fitToHeight="0" orientation="portrait"/>
  <headerFooter alignWithMargins="0">
    <oddHeader>&amp;R&amp;"宋体,常规"&amp;9表4-6-6
共&amp;N页第&amp;P页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T5452"/>
  <sheetViews>
    <sheetView zoomScale="85" zoomScaleNormal="85" workbookViewId="0">
      <pane xSplit="5" ySplit="6" topLeftCell="F7" activePane="bottomRight" state="frozen"/>
      <selection/>
      <selection pane="topRight"/>
      <selection pane="bottomLeft"/>
      <selection pane="bottomRight" activeCell="AH5" sqref="AH5:AH14"/>
    </sheetView>
  </sheetViews>
  <sheetFormatPr defaultColWidth="9.81651376146789" defaultRowHeight="15.75" customHeight="1"/>
  <cols>
    <col min="1" max="1" width="6.63302752293578" style="6" customWidth="1"/>
    <col min="2" max="2" width="5" style="6" hidden="1" customWidth="1" outlineLevel="1"/>
    <col min="3" max="3" width="6.87155963302752" style="6" hidden="1" customWidth="1" outlineLevel="1"/>
    <col min="4" max="4" width="16.9082568807339" style="6" customWidth="1" collapsed="1"/>
    <col min="5" max="5" width="9" style="6" customWidth="1"/>
    <col min="6" max="6" width="11.1284403669725" style="6" customWidth="1"/>
    <col min="7" max="7" width="6.87155963302752" style="6" customWidth="1"/>
    <col min="8" max="8" width="5.18348623853211" style="6" customWidth="1"/>
    <col min="9" max="9" width="4.45871559633028" style="6" customWidth="1"/>
    <col min="10" max="13" width="4.72477064220184" style="6" hidden="1" customWidth="1" outlineLevel="1"/>
    <col min="14" max="14" width="12.3669724770642" style="6" hidden="1" customWidth="1" outlineLevel="1"/>
    <col min="15" max="17" width="4.72477064220184" style="6" hidden="1" customWidth="1" outlineLevel="1"/>
    <col min="18" max="18" width="11.1834862385321" style="6" customWidth="1" collapsed="1"/>
    <col min="19" max="19" width="10.3669724770642" style="6" customWidth="1"/>
    <col min="20" max="33" width="12" style="6" hidden="1" customWidth="1" outlineLevel="1"/>
    <col min="34" max="34" width="12" style="6" customWidth="1" collapsed="1"/>
    <col min="35" max="35" width="6.54128440366972" style="6" customWidth="1"/>
    <col min="36" max="41" width="9.81651376146789" style="6" hidden="1" customWidth="1" outlineLevel="1"/>
    <col min="42" max="42" width="9.81651376146789" style="6" hidden="1" customWidth="1" collapsed="1"/>
    <col min="43" max="47" width="9.81651376146789" style="6" hidden="1" customWidth="1"/>
    <col min="48" max="16384" width="9.81651376146789" style="6"/>
  </cols>
  <sheetData>
    <row r="1" ht="14.5" spans="1:46">
      <c r="A1" s="7" t="s">
        <v>160</v>
      </c>
      <c r="B1" s="8" t="s">
        <v>161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="3" customFormat="1" ht="36.75" customHeight="1" spans="1:46">
      <c r="A2" s="11" t="s">
        <v>944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="4" customFormat="1" ht="14.15" customHeight="1" spans="1:46">
      <c r="A3" s="13" t="str">
        <f>CONCATENATE(封面!D9,封面!F9,封面!G9,封面!H9,封面!I9,封面!J9,封面!K9)</f>
        <v>评估基准日：2026年1月30日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="4" customFormat="1" customHeight="1" spans="1:46">
      <c r="A4" s="15" t="str">
        <f>封面!D7&amp;封面!F7</f>
        <v>被评估单位：博爱县公安局</v>
      </c>
      <c r="AI4" s="16" t="s">
        <v>131</v>
      </c>
    </row>
    <row r="5" s="5" customFormat="1" ht="18" customHeight="1" spans="1:46">
      <c r="A5" s="17" t="s">
        <v>163</v>
      </c>
      <c r="B5" s="18" t="s">
        <v>164</v>
      </c>
      <c r="C5" s="18" t="s">
        <v>165</v>
      </c>
      <c r="D5" s="17" t="s">
        <v>166</v>
      </c>
      <c r="E5" s="18" t="s">
        <v>167</v>
      </c>
      <c r="F5" s="18" t="s">
        <v>168</v>
      </c>
      <c r="G5" s="18" t="s">
        <v>169</v>
      </c>
      <c r="H5" s="18" t="s">
        <v>170</v>
      </c>
      <c r="I5" s="18" t="s">
        <v>171</v>
      </c>
      <c r="J5" s="19" t="s">
        <v>172</v>
      </c>
      <c r="K5" s="19" t="s">
        <v>173</v>
      </c>
      <c r="L5" s="19" t="s">
        <v>172</v>
      </c>
      <c r="M5" s="19" t="s">
        <v>174</v>
      </c>
      <c r="N5" s="19" t="s">
        <v>175</v>
      </c>
      <c r="O5" s="19" t="s">
        <v>176</v>
      </c>
      <c r="P5" s="19" t="s">
        <v>177</v>
      </c>
      <c r="Q5" s="19" t="s">
        <v>178</v>
      </c>
      <c r="R5" s="20" t="s">
        <v>179</v>
      </c>
      <c r="S5" s="20" t="s">
        <v>180</v>
      </c>
      <c r="T5" s="21" t="s">
        <v>181</v>
      </c>
      <c r="U5" s="22"/>
      <c r="V5" s="22"/>
      <c r="W5" s="22"/>
      <c r="X5" s="22"/>
      <c r="Y5" s="22"/>
      <c r="Z5" s="22"/>
      <c r="AA5" s="22"/>
      <c r="AB5" s="22"/>
      <c r="AC5" s="22"/>
      <c r="AD5" s="23"/>
      <c r="AE5" s="22" t="s">
        <v>182</v>
      </c>
      <c r="AF5" s="22"/>
      <c r="AG5" s="24"/>
      <c r="AH5" s="25" t="s">
        <v>945</v>
      </c>
      <c r="AI5" s="26" t="s">
        <v>183</v>
      </c>
      <c r="AJ5" s="27" t="s">
        <v>184</v>
      </c>
      <c r="AK5" s="28"/>
      <c r="AL5" s="28"/>
      <c r="AM5" s="28"/>
      <c r="AN5" s="28"/>
      <c r="AO5" s="29"/>
      <c r="AS5" s="30" t="s">
        <v>185</v>
      </c>
      <c r="AT5" s="5" t="s">
        <v>186</v>
      </c>
    </row>
    <row r="6" s="5" customFormat="1" ht="18" customHeight="1" spans="1:46">
      <c r="A6" s="17"/>
      <c r="B6" s="18"/>
      <c r="C6" s="18"/>
      <c r="D6" s="17"/>
      <c r="E6" s="18"/>
      <c r="F6" s="18"/>
      <c r="G6" s="18"/>
      <c r="H6" s="18"/>
      <c r="I6" s="18"/>
      <c r="J6" s="31"/>
      <c r="K6" s="31"/>
      <c r="L6" s="31"/>
      <c r="M6" s="31"/>
      <c r="N6" s="31"/>
      <c r="O6" s="31"/>
      <c r="P6" s="31"/>
      <c r="Q6" s="31"/>
      <c r="R6" s="20"/>
      <c r="S6" s="20"/>
      <c r="T6" s="32" t="s">
        <v>187</v>
      </c>
      <c r="U6" s="21" t="s">
        <v>188</v>
      </c>
      <c r="V6" s="21" t="s">
        <v>189</v>
      </c>
      <c r="W6" s="21" t="s">
        <v>190</v>
      </c>
      <c r="X6" s="21" t="s">
        <v>191</v>
      </c>
      <c r="Y6" s="21" t="s">
        <v>192</v>
      </c>
      <c r="Z6" s="21" t="s">
        <v>193</v>
      </c>
      <c r="AA6" s="21" t="s">
        <v>194</v>
      </c>
      <c r="AB6" s="21" t="s">
        <v>195</v>
      </c>
      <c r="AC6" s="21" t="s">
        <v>196</v>
      </c>
      <c r="AD6" s="33" t="s">
        <v>197</v>
      </c>
      <c r="AE6" s="24" t="s">
        <v>187</v>
      </c>
      <c r="AF6" s="32" t="s">
        <v>188</v>
      </c>
      <c r="AG6" s="32" t="s">
        <v>197</v>
      </c>
      <c r="AH6" s="34"/>
      <c r="AI6" s="32"/>
      <c r="AJ6" s="35" t="s">
        <v>198</v>
      </c>
      <c r="AK6" s="35" t="s">
        <v>199</v>
      </c>
      <c r="AL6" s="35" t="s">
        <v>199</v>
      </c>
      <c r="AM6" s="35" t="s">
        <v>200</v>
      </c>
      <c r="AN6" s="35" t="s">
        <v>201</v>
      </c>
      <c r="AO6" s="35" t="s">
        <v>184</v>
      </c>
      <c r="AP6" s="30" t="s">
        <v>198</v>
      </c>
      <c r="AS6" s="4"/>
      <c r="AT6" s="4"/>
    </row>
    <row r="7" s="4" customFormat="1" customHeight="1" spans="1:46">
      <c r="A7" s="36">
        <v>1</v>
      </c>
      <c r="B7" s="36"/>
      <c r="C7" s="2"/>
      <c r="D7" s="1" t="s">
        <v>202</v>
      </c>
      <c r="E7" s="2" t="s">
        <v>203</v>
      </c>
      <c r="F7" s="2" t="s">
        <v>204</v>
      </c>
      <c r="G7" s="2"/>
      <c r="H7" s="2" t="s">
        <v>205</v>
      </c>
      <c r="I7" s="36">
        <v>52</v>
      </c>
      <c r="J7" s="36"/>
      <c r="K7" s="36"/>
      <c r="L7" s="36"/>
      <c r="M7" s="36"/>
      <c r="N7" s="36"/>
      <c r="O7" s="36"/>
      <c r="P7" s="36"/>
      <c r="Q7" s="36"/>
      <c r="R7" s="37"/>
      <c r="S7" s="37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40"/>
      <c r="AF7" s="38"/>
      <c r="AG7" s="38"/>
      <c r="AH7" s="38">
        <f>210*I7</f>
        <v>10920</v>
      </c>
      <c r="AI7" s="41"/>
      <c r="AJ7" s="42">
        <f>ROUND(IF(G7="",0,#REF!/G7),-1)</f>
        <v>0</v>
      </c>
      <c r="AK7" s="42" t="b">
        <f t="shared" ref="AK7:AK25" si="0">COUNTIFS(D:D,D7,E:E,E7,AJ:AJ,AJ7)=COUNTIFS(D:D,D7,E:E,E7)</f>
        <v>1</v>
      </c>
      <c r="AL7" s="42">
        <f t="shared" ref="AL7:AL25" si="1">IF(AK7=TRUE,0,"单价不同")</f>
        <v>0</v>
      </c>
      <c r="AM7" s="42" t="e">
        <f>#REF!-AE7</f>
        <v>#REF!</v>
      </c>
      <c r="AN7" s="43">
        <f t="shared" ref="AN7:AN25" si="2">IF(AE7=0,0,AM7/AE7)</f>
        <v>0</v>
      </c>
      <c r="AO7" s="42" t="str">
        <f t="shared" ref="AO7:AO25" si="3">IF(AN7&gt;0.3,"核查",IF(AN7&lt;-0.3,"核查",""))</f>
        <v/>
      </c>
      <c r="AP7" s="44">
        <f>13.6*12</f>
        <v>163.2</v>
      </c>
      <c r="AR7" s="4">
        <v>210</v>
      </c>
      <c r="AT7" s="4">
        <v>1200</v>
      </c>
    </row>
    <row r="8" s="4" customFormat="1" customHeight="1" spans="1:46">
      <c r="A8" s="36">
        <v>2</v>
      </c>
      <c r="B8" s="36"/>
      <c r="C8" s="2"/>
      <c r="D8" s="1" t="s">
        <v>206</v>
      </c>
      <c r="E8" s="2" t="s">
        <v>207</v>
      </c>
      <c r="F8" s="2" t="s">
        <v>208</v>
      </c>
      <c r="G8" s="2"/>
      <c r="H8" s="2" t="s">
        <v>205</v>
      </c>
      <c r="I8" s="36">
        <v>4</v>
      </c>
      <c r="J8" s="36"/>
      <c r="K8" s="36"/>
      <c r="L8" s="36"/>
      <c r="M8" s="36"/>
      <c r="N8" s="36"/>
      <c r="O8" s="36"/>
      <c r="P8" s="36"/>
      <c r="Q8" s="36"/>
      <c r="R8" s="37"/>
      <c r="S8" s="37"/>
      <c r="T8" s="38"/>
      <c r="U8" s="38"/>
      <c r="V8" s="45"/>
      <c r="W8" s="45"/>
      <c r="X8" s="38"/>
      <c r="Y8" s="38"/>
      <c r="Z8" s="38"/>
      <c r="AA8" s="38"/>
      <c r="AB8" s="38"/>
      <c r="AC8" s="38"/>
      <c r="AD8" s="39"/>
      <c r="AE8" s="40"/>
      <c r="AF8" s="38"/>
      <c r="AG8" s="38"/>
      <c r="AH8" s="38">
        <f>I8*190</f>
        <v>760</v>
      </c>
      <c r="AI8" s="41"/>
      <c r="AJ8" s="42">
        <f>ROUND(IF(G8="",0,#REF!/G8),-1)</f>
        <v>0</v>
      </c>
      <c r="AK8" s="42" t="b">
        <f t="shared" si="0"/>
        <v>1</v>
      </c>
      <c r="AL8" s="42">
        <f t="shared" si="1"/>
        <v>0</v>
      </c>
      <c r="AM8" s="42" t="e">
        <f>#REF!-AE8</f>
        <v>#REF!</v>
      </c>
      <c r="AN8" s="43">
        <f t="shared" si="2"/>
        <v>0</v>
      </c>
      <c r="AO8" s="42" t="str">
        <f t="shared" si="3"/>
        <v/>
      </c>
      <c r="AP8" s="44">
        <f>13.6*8</f>
        <v>108.8</v>
      </c>
      <c r="AR8" s="4">
        <v>190</v>
      </c>
      <c r="AT8" s="4">
        <v>1920</v>
      </c>
    </row>
    <row r="9" s="4" customFormat="1" customHeight="1" spans="1:46">
      <c r="A9" s="36">
        <v>3</v>
      </c>
      <c r="B9" s="36"/>
      <c r="C9" s="2"/>
      <c r="D9" s="2" t="s">
        <v>209</v>
      </c>
      <c r="E9" s="2" t="s">
        <v>207</v>
      </c>
      <c r="F9" s="2" t="s">
        <v>210</v>
      </c>
      <c r="G9" s="2"/>
      <c r="H9" s="2" t="s">
        <v>205</v>
      </c>
      <c r="I9" s="36">
        <v>1</v>
      </c>
      <c r="J9" s="36"/>
      <c r="K9" s="36"/>
      <c r="L9" s="36"/>
      <c r="M9" s="36"/>
      <c r="N9" s="36"/>
      <c r="O9" s="36"/>
      <c r="P9" s="36"/>
      <c r="Q9" s="36"/>
      <c r="R9" s="37"/>
      <c r="S9" s="37"/>
      <c r="T9" s="38"/>
      <c r="U9" s="38"/>
      <c r="V9" s="45"/>
      <c r="W9" s="45"/>
      <c r="X9" s="38"/>
      <c r="Y9" s="38"/>
      <c r="Z9" s="38"/>
      <c r="AA9" s="38"/>
      <c r="AB9" s="38"/>
      <c r="AC9" s="38"/>
      <c r="AD9" s="39"/>
      <c r="AE9" s="40"/>
      <c r="AF9" s="38"/>
      <c r="AG9" s="38"/>
      <c r="AH9" s="38">
        <v>190</v>
      </c>
      <c r="AI9" s="41"/>
      <c r="AJ9" s="42">
        <f>ROUND(IF(G9="",0,#REF!/G9),-1)</f>
        <v>0</v>
      </c>
      <c r="AK9" s="42" t="b">
        <f t="shared" si="0"/>
        <v>1</v>
      </c>
      <c r="AL9" s="42">
        <f t="shared" si="1"/>
        <v>0</v>
      </c>
      <c r="AM9" s="42" t="e">
        <f>#REF!-AE9</f>
        <v>#REF!</v>
      </c>
      <c r="AN9" s="43">
        <f t="shared" si="2"/>
        <v>0</v>
      </c>
      <c r="AO9" s="42" t="str">
        <f t="shared" si="3"/>
        <v/>
      </c>
      <c r="AP9" s="44">
        <f>13.6*8</f>
        <v>108.8</v>
      </c>
      <c r="AR9" s="4">
        <v>190</v>
      </c>
      <c r="AT9" s="4">
        <v>800</v>
      </c>
    </row>
    <row r="10" s="4" customFormat="1" customHeight="1" spans="1:46">
      <c r="A10" s="36">
        <v>4</v>
      </c>
      <c r="B10" s="36"/>
      <c r="C10" s="2"/>
      <c r="D10" s="2" t="s">
        <v>211</v>
      </c>
      <c r="E10" s="2" t="s">
        <v>212</v>
      </c>
      <c r="F10" s="2" t="s">
        <v>213</v>
      </c>
      <c r="G10" s="2"/>
      <c r="H10" s="2" t="s">
        <v>205</v>
      </c>
      <c r="I10" s="36">
        <v>4</v>
      </c>
      <c r="J10" s="36"/>
      <c r="K10" s="36"/>
      <c r="L10" s="36"/>
      <c r="M10" s="36"/>
      <c r="N10" s="36"/>
      <c r="O10" s="36"/>
      <c r="P10" s="36"/>
      <c r="Q10" s="36"/>
      <c r="R10" s="37"/>
      <c r="S10" s="37"/>
      <c r="T10" s="38"/>
      <c r="U10" s="38"/>
      <c r="V10" s="45"/>
      <c r="W10" s="45"/>
      <c r="X10" s="38"/>
      <c r="Y10" s="38"/>
      <c r="Z10" s="38"/>
      <c r="AA10" s="38"/>
      <c r="AB10" s="38"/>
      <c r="AC10" s="38"/>
      <c r="AD10" s="39"/>
      <c r="AE10" s="40"/>
      <c r="AF10" s="38"/>
      <c r="AG10" s="38"/>
      <c r="AH10" s="38">
        <f>I10*190</f>
        <v>760</v>
      </c>
      <c r="AI10" s="41"/>
      <c r="AJ10" s="42">
        <f>ROUND(IF(G10="",0,#REF!/G10),-1)</f>
        <v>0</v>
      </c>
      <c r="AK10" s="42" t="b">
        <f t="shared" si="0"/>
        <v>1</v>
      </c>
      <c r="AL10" s="42">
        <f t="shared" si="1"/>
        <v>0</v>
      </c>
      <c r="AM10" s="42" t="e">
        <f>#REF!-AE10</f>
        <v>#REF!</v>
      </c>
      <c r="AN10" s="43">
        <f t="shared" si="2"/>
        <v>0</v>
      </c>
      <c r="AO10" s="42" t="str">
        <f t="shared" si="3"/>
        <v/>
      </c>
      <c r="AP10" s="44"/>
      <c r="AR10" s="4">
        <v>210</v>
      </c>
      <c r="AT10" s="4">
        <v>600</v>
      </c>
    </row>
    <row r="11" s="4" customFormat="1" customHeight="1" spans="1:46">
      <c r="A11" s="36">
        <v>5</v>
      </c>
      <c r="B11" s="36"/>
      <c r="C11" s="2"/>
      <c r="D11" s="1" t="s">
        <v>214</v>
      </c>
      <c r="E11" s="2" t="s">
        <v>207</v>
      </c>
      <c r="F11" s="2" t="s">
        <v>210</v>
      </c>
      <c r="G11" s="2"/>
      <c r="H11" s="2" t="s">
        <v>205</v>
      </c>
      <c r="I11" s="36">
        <v>4</v>
      </c>
      <c r="J11" s="36"/>
      <c r="K11" s="36"/>
      <c r="L11" s="36"/>
      <c r="M11" s="36"/>
      <c r="N11" s="36"/>
      <c r="O11" s="36"/>
      <c r="P11" s="36"/>
      <c r="Q11" s="36"/>
      <c r="R11" s="37"/>
      <c r="S11" s="37"/>
      <c r="T11" s="38"/>
      <c r="U11" s="38"/>
      <c r="V11" s="45"/>
      <c r="W11" s="45"/>
      <c r="X11" s="38"/>
      <c r="Y11" s="38"/>
      <c r="Z11" s="38"/>
      <c r="AA11" s="38"/>
      <c r="AB11" s="38"/>
      <c r="AC11" s="38"/>
      <c r="AD11" s="39"/>
      <c r="AE11" s="40"/>
      <c r="AF11" s="38"/>
      <c r="AG11" s="38"/>
      <c r="AH11" s="38">
        <f t="shared" ref="AH11:AH17" si="4">AR11*AT11</f>
        <v>480</v>
      </c>
      <c r="AI11" s="41"/>
      <c r="AJ11" s="42">
        <f>ROUND(IF(G11="",0,#REF!/G11),-1)</f>
        <v>0</v>
      </c>
      <c r="AK11" s="42" t="b">
        <f t="shared" si="0"/>
        <v>1</v>
      </c>
      <c r="AL11" s="42">
        <f t="shared" si="1"/>
        <v>0</v>
      </c>
      <c r="AM11" s="42" t="e">
        <f>#REF!-AE11</f>
        <v>#REF!</v>
      </c>
      <c r="AN11" s="43">
        <f t="shared" si="2"/>
        <v>0</v>
      </c>
      <c r="AO11" s="42" t="str">
        <f t="shared" si="3"/>
        <v/>
      </c>
      <c r="AP11" s="44">
        <v>2</v>
      </c>
      <c r="AR11" s="4">
        <v>0.6</v>
      </c>
      <c r="AT11" s="4">
        <v>800</v>
      </c>
    </row>
    <row r="12" s="4" customFormat="1" customHeight="1" spans="1:46">
      <c r="A12" s="36">
        <v>6</v>
      </c>
      <c r="B12" s="36"/>
      <c r="C12" s="2"/>
      <c r="D12" s="2" t="s">
        <v>215</v>
      </c>
      <c r="E12" s="2" t="s">
        <v>203</v>
      </c>
      <c r="F12" s="2" t="s">
        <v>216</v>
      </c>
      <c r="G12" s="2"/>
      <c r="H12" s="2" t="s">
        <v>205</v>
      </c>
      <c r="I12" s="36">
        <v>1</v>
      </c>
      <c r="J12" s="36"/>
      <c r="K12" s="36"/>
      <c r="L12" s="36"/>
      <c r="M12" s="36"/>
      <c r="N12" s="36"/>
      <c r="O12" s="36"/>
      <c r="P12" s="36"/>
      <c r="Q12" s="36"/>
      <c r="R12" s="37"/>
      <c r="S12" s="37"/>
      <c r="T12" s="38"/>
      <c r="U12" s="38"/>
      <c r="V12" s="45"/>
      <c r="W12" s="45"/>
      <c r="X12" s="38"/>
      <c r="Y12" s="38"/>
      <c r="Z12" s="38"/>
      <c r="AA12" s="38"/>
      <c r="AB12" s="38"/>
      <c r="AC12" s="38"/>
      <c r="AD12" s="39"/>
      <c r="AE12" s="40"/>
      <c r="AF12" s="38"/>
      <c r="AG12" s="38"/>
      <c r="AH12" s="38">
        <f>ROUND(AP12*I12,-1)</f>
        <v>160</v>
      </c>
      <c r="AI12" s="41"/>
      <c r="AJ12" s="42">
        <f>ROUND(IF(G12="",0,#REF!/G12),-1)</f>
        <v>0</v>
      </c>
      <c r="AK12" s="42" t="b">
        <f t="shared" si="0"/>
        <v>1</v>
      </c>
      <c r="AL12" s="42">
        <f t="shared" si="1"/>
        <v>0</v>
      </c>
      <c r="AM12" s="42" t="e">
        <f>#REF!-AE12</f>
        <v>#REF!</v>
      </c>
      <c r="AN12" s="43">
        <f t="shared" si="2"/>
        <v>0</v>
      </c>
      <c r="AO12" s="42" t="str">
        <f t="shared" si="3"/>
        <v/>
      </c>
      <c r="AP12" s="44">
        <f>13.6*12</f>
        <v>163.2</v>
      </c>
      <c r="AT12" s="4">
        <v>1200</v>
      </c>
    </row>
    <row r="13" s="4" customFormat="1" customHeight="1" spans="1:46">
      <c r="A13" s="36">
        <v>7</v>
      </c>
      <c r="B13" s="36"/>
      <c r="C13" s="2"/>
      <c r="D13" s="1" t="s">
        <v>217</v>
      </c>
      <c r="E13" s="2"/>
      <c r="F13" s="2" t="s">
        <v>218</v>
      </c>
      <c r="G13" s="2"/>
      <c r="H13" s="2" t="s">
        <v>205</v>
      </c>
      <c r="I13" s="36">
        <v>2</v>
      </c>
      <c r="J13" s="36"/>
      <c r="K13" s="36"/>
      <c r="L13" s="36"/>
      <c r="M13" s="36"/>
      <c r="N13" s="36"/>
      <c r="O13" s="36"/>
      <c r="P13" s="36"/>
      <c r="Q13" s="36"/>
      <c r="R13" s="37"/>
      <c r="S13" s="37"/>
      <c r="T13" s="38"/>
      <c r="U13" s="38"/>
      <c r="V13" s="45"/>
      <c r="W13" s="45"/>
      <c r="X13" s="38"/>
      <c r="Y13" s="38"/>
      <c r="Z13" s="38"/>
      <c r="AA13" s="38"/>
      <c r="AB13" s="38"/>
      <c r="AC13" s="38"/>
      <c r="AD13" s="39"/>
      <c r="AE13" s="40"/>
      <c r="AF13" s="38"/>
      <c r="AG13" s="38"/>
      <c r="AH13" s="38">
        <f t="shared" si="4"/>
        <v>594</v>
      </c>
      <c r="AI13" s="41"/>
      <c r="AJ13" s="42">
        <f>ROUND(IF(G13="",0,#REF!/G13),-1)</f>
        <v>0</v>
      </c>
      <c r="AK13" s="42" t="b">
        <f t="shared" si="0"/>
        <v>1</v>
      </c>
      <c r="AL13" s="42">
        <f t="shared" si="1"/>
        <v>0</v>
      </c>
      <c r="AM13" s="42" t="e">
        <f>#REF!-AE13</f>
        <v>#REF!</v>
      </c>
      <c r="AN13" s="43">
        <f t="shared" si="2"/>
        <v>0</v>
      </c>
      <c r="AO13" s="42" t="str">
        <f t="shared" si="3"/>
        <v/>
      </c>
      <c r="AR13" s="4">
        <f>0.6</f>
        <v>0.6</v>
      </c>
      <c r="AS13" s="4">
        <v>66</v>
      </c>
      <c r="AT13" s="4">
        <v>990</v>
      </c>
    </row>
    <row r="14" s="4" customFormat="1" customHeight="1" spans="1:46">
      <c r="A14" s="36">
        <v>8</v>
      </c>
      <c r="B14" s="36"/>
      <c r="C14" s="2"/>
      <c r="D14" s="2" t="s">
        <v>219</v>
      </c>
      <c r="E14" s="2"/>
      <c r="F14" s="2" t="s">
        <v>220</v>
      </c>
      <c r="G14" s="2"/>
      <c r="H14" s="2" t="s">
        <v>205</v>
      </c>
      <c r="I14" s="36">
        <v>1</v>
      </c>
      <c r="J14" s="36"/>
      <c r="K14" s="36"/>
      <c r="L14" s="36"/>
      <c r="M14" s="36"/>
      <c r="N14" s="36"/>
      <c r="O14" s="36"/>
      <c r="P14" s="36"/>
      <c r="Q14" s="36"/>
      <c r="R14" s="37"/>
      <c r="S14" s="37"/>
      <c r="T14" s="38"/>
      <c r="U14" s="38"/>
      <c r="V14" s="45"/>
      <c r="W14" s="45"/>
      <c r="X14" s="38"/>
      <c r="Y14" s="38"/>
      <c r="Z14" s="38"/>
      <c r="AA14" s="38"/>
      <c r="AB14" s="38"/>
      <c r="AC14" s="38"/>
      <c r="AD14" s="39"/>
      <c r="AE14" s="40"/>
      <c r="AF14" s="38"/>
      <c r="AG14" s="38"/>
      <c r="AH14" s="38">
        <f t="shared" si="4"/>
        <v>432</v>
      </c>
      <c r="AI14" s="41"/>
      <c r="AJ14" s="42">
        <f>ROUND(IF(G14="",0,#REF!/G14),-1)</f>
        <v>0</v>
      </c>
      <c r="AK14" s="42" t="b">
        <f t="shared" si="0"/>
        <v>1</v>
      </c>
      <c r="AL14" s="42">
        <f t="shared" si="1"/>
        <v>0</v>
      </c>
      <c r="AM14" s="42" t="e">
        <f>#REF!-AE14</f>
        <v>#REF!</v>
      </c>
      <c r="AN14" s="43">
        <f t="shared" si="2"/>
        <v>0</v>
      </c>
      <c r="AO14" s="42" t="str">
        <f t="shared" si="3"/>
        <v/>
      </c>
      <c r="AR14" s="4">
        <f>0.6</f>
        <v>0.6</v>
      </c>
      <c r="AS14" s="4">
        <v>36</v>
      </c>
      <c r="AT14" s="4">
        <v>720</v>
      </c>
    </row>
    <row r="15" s="4" customFormat="1" customHeight="1" spans="1:46">
      <c r="A15" s="36">
        <v>9</v>
      </c>
      <c r="B15" s="36"/>
      <c r="C15" s="2"/>
      <c r="D15" s="2" t="s">
        <v>221</v>
      </c>
      <c r="E15" s="1"/>
      <c r="F15" s="2" t="s">
        <v>222</v>
      </c>
      <c r="G15" s="2"/>
      <c r="H15" s="2" t="s">
        <v>205</v>
      </c>
      <c r="I15" s="36">
        <v>3</v>
      </c>
      <c r="J15" s="36"/>
      <c r="K15" s="36"/>
      <c r="L15" s="36"/>
      <c r="M15" s="36"/>
      <c r="N15" s="36"/>
      <c r="O15" s="36"/>
      <c r="P15" s="36"/>
      <c r="Q15" s="36"/>
      <c r="R15" s="37"/>
      <c r="S15" s="37"/>
      <c r="T15" s="38"/>
      <c r="U15" s="38"/>
      <c r="V15" s="45"/>
      <c r="W15" s="45"/>
      <c r="X15" s="38"/>
      <c r="Y15" s="38"/>
      <c r="Z15" s="38"/>
      <c r="AA15" s="38"/>
      <c r="AB15" s="38"/>
      <c r="AC15" s="38"/>
      <c r="AD15" s="39"/>
      <c r="AE15" s="40"/>
      <c r="AF15" s="38"/>
      <c r="AG15" s="38"/>
      <c r="AH15" s="38">
        <f t="shared" si="4"/>
        <v>720</v>
      </c>
      <c r="AI15" s="41"/>
      <c r="AJ15" s="42">
        <f>ROUND(IF(G15="",0,#REF!/G15),-1)</f>
        <v>0</v>
      </c>
      <c r="AK15" s="42" t="b">
        <f t="shared" si="0"/>
        <v>1</v>
      </c>
      <c r="AL15" s="42">
        <f t="shared" si="1"/>
        <v>0</v>
      </c>
      <c r="AM15" s="42" t="e">
        <f>#REF!-AE15</f>
        <v>#REF!</v>
      </c>
      <c r="AN15" s="43">
        <f t="shared" si="2"/>
        <v>0</v>
      </c>
      <c r="AO15" s="42" t="str">
        <f t="shared" si="3"/>
        <v/>
      </c>
      <c r="AP15" s="44"/>
      <c r="AR15" s="4">
        <f t="shared" ref="AR15:AR19" si="5">0.8</f>
        <v>0.8</v>
      </c>
      <c r="AS15" s="4">
        <v>50</v>
      </c>
      <c r="AT15" s="4">
        <v>900</v>
      </c>
    </row>
    <row r="16" s="4" customFormat="1" customHeight="1" spans="1:46">
      <c r="A16" s="36">
        <v>10</v>
      </c>
      <c r="B16" s="36"/>
      <c r="C16" s="2"/>
      <c r="D16" s="2" t="s">
        <v>223</v>
      </c>
      <c r="E16" s="2"/>
      <c r="F16" s="2" t="s">
        <v>224</v>
      </c>
      <c r="G16" s="2"/>
      <c r="H16" s="2" t="s">
        <v>205</v>
      </c>
      <c r="I16" s="36">
        <v>3</v>
      </c>
      <c r="J16" s="36"/>
      <c r="K16" s="36"/>
      <c r="L16" s="36"/>
      <c r="M16" s="36"/>
      <c r="N16" s="36"/>
      <c r="O16" s="36"/>
      <c r="P16" s="36"/>
      <c r="Q16" s="36"/>
      <c r="R16" s="37"/>
      <c r="S16" s="37"/>
      <c r="T16" s="38"/>
      <c r="U16" s="38"/>
      <c r="V16" s="45"/>
      <c r="W16" s="45"/>
      <c r="X16" s="38"/>
      <c r="Y16" s="38"/>
      <c r="Z16" s="38"/>
      <c r="AA16" s="38"/>
      <c r="AB16" s="38"/>
      <c r="AC16" s="38"/>
      <c r="AD16" s="39"/>
      <c r="AE16" s="40"/>
      <c r="AF16" s="38"/>
      <c r="AG16" s="38"/>
      <c r="AH16" s="38">
        <f t="shared" si="4"/>
        <v>691.2</v>
      </c>
      <c r="AI16" s="41"/>
      <c r="AJ16" s="42">
        <f>ROUND(IF(G16="",0,#REF!/G16),-1)</f>
        <v>0</v>
      </c>
      <c r="AK16" s="42" t="b">
        <f t="shared" si="0"/>
        <v>1</v>
      </c>
      <c r="AL16" s="42">
        <f t="shared" si="1"/>
        <v>0</v>
      </c>
      <c r="AM16" s="42" t="e">
        <f>#REF!-AE16</f>
        <v>#REF!</v>
      </c>
      <c r="AN16" s="43">
        <f t="shared" si="2"/>
        <v>0</v>
      </c>
      <c r="AO16" s="42" t="str">
        <f t="shared" si="3"/>
        <v/>
      </c>
      <c r="AP16" s="44"/>
      <c r="AR16" s="4">
        <f t="shared" si="5"/>
        <v>0.8</v>
      </c>
      <c r="AS16" s="4">
        <v>80</v>
      </c>
      <c r="AT16" s="4">
        <v>864</v>
      </c>
    </row>
    <row r="17" s="4" customFormat="1" customHeight="1" spans="1:46">
      <c r="A17" s="36">
        <v>11</v>
      </c>
      <c r="B17" s="36"/>
      <c r="C17" s="2"/>
      <c r="D17" s="2" t="s">
        <v>225</v>
      </c>
      <c r="E17" s="2"/>
      <c r="F17" s="2" t="s">
        <v>226</v>
      </c>
      <c r="G17" s="2"/>
      <c r="H17" s="2" t="s">
        <v>205</v>
      </c>
      <c r="I17" s="36">
        <v>2</v>
      </c>
      <c r="J17" s="36"/>
      <c r="K17" s="36"/>
      <c r="L17" s="36"/>
      <c r="M17" s="36"/>
      <c r="N17" s="36"/>
      <c r="O17" s="36"/>
      <c r="P17" s="36"/>
      <c r="Q17" s="36"/>
      <c r="R17" s="37"/>
      <c r="S17" s="37"/>
      <c r="T17" s="38"/>
      <c r="U17" s="38"/>
      <c r="V17" s="45"/>
      <c r="W17" s="45"/>
      <c r="X17" s="38"/>
      <c r="Y17" s="38"/>
      <c r="Z17" s="38"/>
      <c r="AA17" s="38"/>
      <c r="AB17" s="38"/>
      <c r="AC17" s="38"/>
      <c r="AD17" s="39"/>
      <c r="AE17" s="40"/>
      <c r="AF17" s="38"/>
      <c r="AG17" s="38"/>
      <c r="AH17" s="38">
        <f t="shared" si="4"/>
        <v>384</v>
      </c>
      <c r="AI17" s="41"/>
      <c r="AJ17" s="42">
        <f>ROUND(IF(G17="",0,#REF!/G17),-1)</f>
        <v>0</v>
      </c>
      <c r="AK17" s="42" t="b">
        <f t="shared" si="0"/>
        <v>1</v>
      </c>
      <c r="AL17" s="42">
        <f t="shared" si="1"/>
        <v>0</v>
      </c>
      <c r="AM17" s="42" t="e">
        <f>#REF!-AE17</f>
        <v>#REF!</v>
      </c>
      <c r="AN17" s="43">
        <f t="shared" si="2"/>
        <v>0</v>
      </c>
      <c r="AO17" s="42" t="str">
        <f t="shared" si="3"/>
        <v/>
      </c>
      <c r="AP17" s="44"/>
      <c r="AR17" s="4">
        <v>0.6</v>
      </c>
      <c r="AS17" s="4">
        <v>80</v>
      </c>
      <c r="AT17" s="4">
        <v>640</v>
      </c>
    </row>
    <row r="18" s="4" customFormat="1" customHeight="1" spans="1:46">
      <c r="A18" s="36">
        <v>12</v>
      </c>
      <c r="B18" s="36"/>
      <c r="C18" s="2"/>
      <c r="D18" s="2" t="s">
        <v>227</v>
      </c>
      <c r="E18" s="2"/>
      <c r="F18" s="2" t="s">
        <v>228</v>
      </c>
      <c r="G18" s="2"/>
      <c r="H18" s="2" t="s">
        <v>205</v>
      </c>
      <c r="I18" s="36">
        <v>1</v>
      </c>
      <c r="J18" s="36"/>
      <c r="K18" s="36"/>
      <c r="L18" s="36"/>
      <c r="M18" s="36"/>
      <c r="N18" s="36"/>
      <c r="O18" s="36"/>
      <c r="P18" s="36"/>
      <c r="Q18" s="36"/>
      <c r="R18" s="37"/>
      <c r="S18" s="37"/>
      <c r="T18" s="38"/>
      <c r="U18" s="38"/>
      <c r="V18" s="45"/>
      <c r="W18" s="45"/>
      <c r="X18" s="38"/>
      <c r="Y18" s="38"/>
      <c r="Z18" s="38"/>
      <c r="AA18" s="38"/>
      <c r="AB18" s="38"/>
      <c r="AC18" s="38"/>
      <c r="AD18" s="39"/>
      <c r="AE18" s="40"/>
      <c r="AF18" s="38"/>
      <c r="AG18" s="38"/>
      <c r="AH18" s="38">
        <v>1198.8</v>
      </c>
      <c r="AI18" s="41"/>
      <c r="AJ18" s="42">
        <f>ROUND(IF(G18="",0,#REF!/G18),-1)</f>
        <v>0</v>
      </c>
      <c r="AK18" s="42" t="b">
        <f t="shared" si="0"/>
        <v>1</v>
      </c>
      <c r="AL18" s="42">
        <f t="shared" si="1"/>
        <v>0</v>
      </c>
      <c r="AM18" s="42" t="e">
        <f>#REF!-AE18</f>
        <v>#REF!</v>
      </c>
      <c r="AN18" s="43">
        <f t="shared" si="2"/>
        <v>0</v>
      </c>
      <c r="AO18" s="42" t="str">
        <f t="shared" si="3"/>
        <v/>
      </c>
      <c r="AP18" s="44"/>
      <c r="AR18" s="4">
        <f>1.2*999</f>
        <v>1198.8</v>
      </c>
      <c r="AS18" s="4">
        <v>999</v>
      </c>
      <c r="AT18" s="4">
        <v>999</v>
      </c>
    </row>
    <row r="19" s="4" customFormat="1" customHeight="1" spans="1:46">
      <c r="A19" s="36">
        <v>13</v>
      </c>
      <c r="B19" s="36"/>
      <c r="C19" s="2"/>
      <c r="D19" s="2" t="s">
        <v>229</v>
      </c>
      <c r="E19" s="2"/>
      <c r="F19" s="2" t="s">
        <v>230</v>
      </c>
      <c r="G19" s="2"/>
      <c r="H19" s="2" t="s">
        <v>205</v>
      </c>
      <c r="I19" s="36">
        <v>2</v>
      </c>
      <c r="J19" s="36"/>
      <c r="K19" s="36"/>
      <c r="L19" s="36"/>
      <c r="M19" s="36"/>
      <c r="N19" s="36"/>
      <c r="O19" s="36"/>
      <c r="P19" s="36"/>
      <c r="Q19" s="36"/>
      <c r="R19" s="37"/>
      <c r="S19" s="37"/>
      <c r="T19" s="38"/>
      <c r="U19" s="38"/>
      <c r="V19" s="45"/>
      <c r="W19" s="45"/>
      <c r="X19" s="38"/>
      <c r="Y19" s="38"/>
      <c r="Z19" s="38"/>
      <c r="AA19" s="38"/>
      <c r="AB19" s="38"/>
      <c r="AC19" s="38"/>
      <c r="AD19" s="39"/>
      <c r="AE19" s="40"/>
      <c r="AF19" s="38"/>
      <c r="AG19" s="38"/>
      <c r="AH19" s="38">
        <f t="shared" ref="AH19:AH22" si="6">AR19*AT19</f>
        <v>960</v>
      </c>
      <c r="AI19" s="41"/>
      <c r="AJ19" s="42">
        <f>ROUND(IF(G19="",0,#REF!/G19),-1)</f>
        <v>0</v>
      </c>
      <c r="AK19" s="42" t="b">
        <f t="shared" si="0"/>
        <v>1</v>
      </c>
      <c r="AL19" s="42">
        <f t="shared" si="1"/>
        <v>0</v>
      </c>
      <c r="AM19" s="42" t="e">
        <f>#REF!-AE19</f>
        <v>#REF!</v>
      </c>
      <c r="AN19" s="43">
        <f t="shared" si="2"/>
        <v>0</v>
      </c>
      <c r="AO19" s="42" t="str">
        <f t="shared" si="3"/>
        <v/>
      </c>
      <c r="AP19" s="44"/>
      <c r="AR19" s="4">
        <f t="shared" si="5"/>
        <v>0.8</v>
      </c>
      <c r="AS19" s="4">
        <v>80</v>
      </c>
      <c r="AT19" s="4">
        <v>1200</v>
      </c>
    </row>
    <row r="20" s="4" customFormat="1" customHeight="1" spans="1:46">
      <c r="A20" s="36">
        <v>14</v>
      </c>
      <c r="B20" s="36"/>
      <c r="C20" s="2"/>
      <c r="D20" s="2" t="s">
        <v>231</v>
      </c>
      <c r="E20" s="2"/>
      <c r="F20" s="2" t="s">
        <v>232</v>
      </c>
      <c r="G20" s="2"/>
      <c r="H20" s="2" t="s">
        <v>205</v>
      </c>
      <c r="I20" s="36">
        <v>1</v>
      </c>
      <c r="J20" s="36"/>
      <c r="K20" s="36"/>
      <c r="L20" s="36"/>
      <c r="M20" s="36"/>
      <c r="N20" s="36"/>
      <c r="O20" s="36"/>
      <c r="P20" s="36"/>
      <c r="Q20" s="36"/>
      <c r="R20" s="37"/>
      <c r="S20" s="37"/>
      <c r="T20" s="38"/>
      <c r="U20" s="38"/>
      <c r="V20" s="45"/>
      <c r="W20" s="45"/>
      <c r="X20" s="38"/>
      <c r="Y20" s="38"/>
      <c r="Z20" s="38"/>
      <c r="AA20" s="38"/>
      <c r="AB20" s="38"/>
      <c r="AC20" s="38"/>
      <c r="AD20" s="39"/>
      <c r="AE20" s="40"/>
      <c r="AF20" s="38"/>
      <c r="AG20" s="38"/>
      <c r="AH20" s="38">
        <v>532.8</v>
      </c>
      <c r="AI20" s="41"/>
      <c r="AJ20" s="42">
        <f>ROUND(IF(G20="",0,#REF!/G20),-1)</f>
        <v>0</v>
      </c>
      <c r="AK20" s="42" t="b">
        <f t="shared" si="0"/>
        <v>1</v>
      </c>
      <c r="AL20" s="42">
        <f t="shared" si="1"/>
        <v>0</v>
      </c>
      <c r="AM20" s="42" t="e">
        <f>#REF!-AE20</f>
        <v>#REF!</v>
      </c>
      <c r="AN20" s="43">
        <f t="shared" si="2"/>
        <v>0</v>
      </c>
      <c r="AO20" s="42" t="str">
        <f t="shared" si="3"/>
        <v/>
      </c>
      <c r="AP20" s="44"/>
      <c r="AR20" s="4">
        <f>0.6*888</f>
        <v>532.8</v>
      </c>
      <c r="AS20" s="4">
        <v>888</v>
      </c>
      <c r="AT20" s="4">
        <v>888</v>
      </c>
    </row>
    <row r="21" s="4" customFormat="1" customHeight="1" spans="1:46">
      <c r="A21" s="36">
        <v>15</v>
      </c>
      <c r="B21" s="36"/>
      <c r="C21" s="2"/>
      <c r="D21" s="2" t="s">
        <v>233</v>
      </c>
      <c r="E21" s="2"/>
      <c r="F21" s="2" t="s">
        <v>234</v>
      </c>
      <c r="G21" s="2"/>
      <c r="H21" s="2" t="s">
        <v>205</v>
      </c>
      <c r="I21" s="36">
        <v>1</v>
      </c>
      <c r="J21" s="36"/>
      <c r="K21" s="36"/>
      <c r="L21" s="36"/>
      <c r="M21" s="36"/>
      <c r="N21" s="36"/>
      <c r="O21" s="36"/>
      <c r="P21" s="36"/>
      <c r="Q21" s="36"/>
      <c r="R21" s="37"/>
      <c r="S21" s="37"/>
      <c r="T21" s="38"/>
      <c r="U21" s="38"/>
      <c r="V21" s="45"/>
      <c r="W21" s="45"/>
      <c r="X21" s="38"/>
      <c r="Y21" s="38"/>
      <c r="Z21" s="38"/>
      <c r="AA21" s="38"/>
      <c r="AB21" s="38"/>
      <c r="AC21" s="38"/>
      <c r="AD21" s="39"/>
      <c r="AE21" s="40"/>
      <c r="AF21" s="38"/>
      <c r="AG21" s="38"/>
      <c r="AH21" s="38">
        <f t="shared" si="6"/>
        <v>120</v>
      </c>
      <c r="AI21" s="41"/>
      <c r="AJ21" s="42">
        <f>ROUND(IF(G21="",0,#REF!/G21),-1)</f>
        <v>0</v>
      </c>
      <c r="AK21" s="42" t="b">
        <f t="shared" si="0"/>
        <v>1</v>
      </c>
      <c r="AL21" s="42">
        <f t="shared" si="1"/>
        <v>0</v>
      </c>
      <c r="AM21" s="42" t="e">
        <f>#REF!-AE21</f>
        <v>#REF!</v>
      </c>
      <c r="AN21" s="43">
        <f t="shared" si="2"/>
        <v>0</v>
      </c>
      <c r="AO21" s="42" t="str">
        <f t="shared" si="3"/>
        <v/>
      </c>
      <c r="AR21" s="4">
        <f>1.2</f>
        <v>1.2</v>
      </c>
      <c r="AS21" s="4">
        <v>100</v>
      </c>
      <c r="AT21" s="4">
        <v>100</v>
      </c>
    </row>
    <row r="22" s="4" customFormat="1" customHeight="1" spans="1:46">
      <c r="A22" s="36">
        <v>16</v>
      </c>
      <c r="B22" s="36"/>
      <c r="C22" s="2"/>
      <c r="D22" s="2" t="s">
        <v>235</v>
      </c>
      <c r="E22" s="2"/>
      <c r="F22" s="2" t="s">
        <v>236</v>
      </c>
      <c r="G22" s="2"/>
      <c r="H22" s="2" t="s">
        <v>205</v>
      </c>
      <c r="I22" s="36">
        <v>1</v>
      </c>
      <c r="J22" s="36"/>
      <c r="K22" s="36"/>
      <c r="L22" s="36"/>
      <c r="M22" s="36"/>
      <c r="N22" s="36"/>
      <c r="O22" s="36"/>
      <c r="P22" s="36"/>
      <c r="Q22" s="36"/>
      <c r="R22" s="37"/>
      <c r="S22" s="37"/>
      <c r="T22" s="38"/>
      <c r="U22" s="38"/>
      <c r="V22" s="45"/>
      <c r="W22" s="45"/>
      <c r="X22" s="38"/>
      <c r="Y22" s="38"/>
      <c r="Z22" s="38"/>
      <c r="AA22" s="38"/>
      <c r="AB22" s="38"/>
      <c r="AC22" s="38"/>
      <c r="AD22" s="39"/>
      <c r="AE22" s="40"/>
      <c r="AF22" s="38"/>
      <c r="AG22" s="38"/>
      <c r="AH22" s="38">
        <f t="shared" si="6"/>
        <v>720</v>
      </c>
      <c r="AI22" s="41"/>
      <c r="AJ22" s="42">
        <f>ROUND(IF(G22="",0,#REF!/G22),-1)</f>
        <v>0</v>
      </c>
      <c r="AK22" s="42" t="b">
        <f t="shared" si="0"/>
        <v>1</v>
      </c>
      <c r="AL22" s="42">
        <f t="shared" si="1"/>
        <v>0</v>
      </c>
      <c r="AM22" s="42" t="e">
        <f>#REF!-AE22</f>
        <v>#REF!</v>
      </c>
      <c r="AN22" s="43">
        <f t="shared" si="2"/>
        <v>0</v>
      </c>
      <c r="AO22" s="42" t="str">
        <f t="shared" si="3"/>
        <v/>
      </c>
      <c r="AR22" s="4">
        <f>0.6</f>
        <v>0.6</v>
      </c>
      <c r="AS22" s="4">
        <v>80</v>
      </c>
      <c r="AT22" s="4">
        <v>1200</v>
      </c>
    </row>
    <row r="23" s="4" customFormat="1" customHeight="1" spans="1:46">
      <c r="A23" s="36">
        <v>17</v>
      </c>
      <c r="B23" s="36"/>
      <c r="C23" s="2"/>
      <c r="D23" s="2" t="s">
        <v>237</v>
      </c>
      <c r="E23" s="2"/>
      <c r="F23" s="2" t="s">
        <v>238</v>
      </c>
      <c r="G23" s="2"/>
      <c r="H23" s="2" t="s">
        <v>205</v>
      </c>
      <c r="I23" s="36">
        <v>1</v>
      </c>
      <c r="J23" s="36"/>
      <c r="K23" s="36"/>
      <c r="L23" s="36"/>
      <c r="M23" s="36"/>
      <c r="N23" s="36"/>
      <c r="O23" s="36"/>
      <c r="P23" s="36"/>
      <c r="Q23" s="36"/>
      <c r="R23" s="37"/>
      <c r="S23" s="37"/>
      <c r="T23" s="38"/>
      <c r="U23" s="38"/>
      <c r="V23" s="45"/>
      <c r="W23" s="45"/>
      <c r="X23" s="38"/>
      <c r="Y23" s="38"/>
      <c r="Z23" s="38"/>
      <c r="AA23" s="38"/>
      <c r="AB23" s="38"/>
      <c r="AC23" s="38"/>
      <c r="AD23" s="39"/>
      <c r="AE23" s="40"/>
      <c r="AF23" s="38"/>
      <c r="AG23" s="38"/>
      <c r="AH23" s="38">
        <v>594</v>
      </c>
      <c r="AI23" s="41"/>
      <c r="AJ23" s="42">
        <f>ROUND(IF(G23="",0,#REF!/G23),-1)</f>
        <v>0</v>
      </c>
      <c r="AK23" s="42" t="b">
        <f t="shared" si="0"/>
        <v>1</v>
      </c>
      <c r="AL23" s="42">
        <f t="shared" si="1"/>
        <v>0</v>
      </c>
      <c r="AM23" s="42" t="e">
        <f>#REF!-AE23</f>
        <v>#REF!</v>
      </c>
      <c r="AN23" s="43">
        <f t="shared" si="2"/>
        <v>0</v>
      </c>
      <c r="AO23" s="42" t="str">
        <f t="shared" si="3"/>
        <v/>
      </c>
      <c r="AR23" s="4">
        <f>0.5*1188</f>
        <v>594</v>
      </c>
      <c r="AS23" s="4">
        <v>108</v>
      </c>
      <c r="AT23" s="4">
        <v>1188</v>
      </c>
    </row>
    <row r="24" s="4" customFormat="1" customHeight="1" spans="1:46">
      <c r="A24" s="36">
        <v>18</v>
      </c>
      <c r="B24" s="36"/>
      <c r="C24" s="2"/>
      <c r="D24" s="2" t="s">
        <v>239</v>
      </c>
      <c r="E24" s="2"/>
      <c r="F24" s="2" t="s">
        <v>240</v>
      </c>
      <c r="G24" s="2"/>
      <c r="H24" s="2" t="s">
        <v>205</v>
      </c>
      <c r="I24" s="36">
        <v>1</v>
      </c>
      <c r="J24" s="36"/>
      <c r="K24" s="36"/>
      <c r="L24" s="36"/>
      <c r="M24" s="36"/>
      <c r="N24" s="36"/>
      <c r="O24" s="36"/>
      <c r="P24" s="36"/>
      <c r="Q24" s="36"/>
      <c r="R24" s="37"/>
      <c r="S24" s="37"/>
      <c r="T24" s="38"/>
      <c r="U24" s="45"/>
      <c r="V24" s="45"/>
      <c r="W24" s="45"/>
      <c r="X24" s="45"/>
      <c r="Y24" s="45"/>
      <c r="Z24" s="45"/>
      <c r="AA24" s="45"/>
      <c r="AB24" s="45"/>
      <c r="AC24" s="45"/>
      <c r="AD24" s="39"/>
      <c r="AE24" s="40"/>
      <c r="AF24" s="38"/>
      <c r="AG24" s="38"/>
      <c r="AH24" s="38">
        <f t="shared" ref="AH24:AH26" si="7">AR24*AT24</f>
        <v>1795.2</v>
      </c>
      <c r="AI24" s="41"/>
      <c r="AJ24" s="42">
        <f>ROUND(IF(G24="",0,#REF!/G24),-1)</f>
        <v>0</v>
      </c>
      <c r="AK24" s="42" t="b">
        <f t="shared" si="0"/>
        <v>1</v>
      </c>
      <c r="AL24" s="42">
        <f t="shared" si="1"/>
        <v>0</v>
      </c>
      <c r="AM24" s="42" t="e">
        <f>#REF!-AE24</f>
        <v>#REF!</v>
      </c>
      <c r="AN24" s="43">
        <f t="shared" si="2"/>
        <v>0</v>
      </c>
      <c r="AO24" s="42" t="str">
        <f t="shared" si="3"/>
        <v/>
      </c>
      <c r="AR24" s="4">
        <f>0.6</f>
        <v>0.6</v>
      </c>
      <c r="AS24" s="4">
        <v>88</v>
      </c>
      <c r="AT24" s="4">
        <v>2992</v>
      </c>
    </row>
    <row r="25" s="4" customFormat="1" customHeight="1" spans="1:46">
      <c r="A25" s="36">
        <v>19</v>
      </c>
      <c r="B25" s="36"/>
      <c r="C25" s="2"/>
      <c r="D25" s="2" t="s">
        <v>239</v>
      </c>
      <c r="E25" s="2"/>
      <c r="F25" s="2" t="s">
        <v>241</v>
      </c>
      <c r="G25" s="2"/>
      <c r="H25" s="2" t="s">
        <v>205</v>
      </c>
      <c r="I25" s="36">
        <v>1</v>
      </c>
      <c r="J25" s="36"/>
      <c r="K25" s="36"/>
      <c r="L25" s="36"/>
      <c r="M25" s="36"/>
      <c r="N25" s="36"/>
      <c r="O25" s="36"/>
      <c r="P25" s="36"/>
      <c r="Q25" s="36"/>
      <c r="R25" s="37"/>
      <c r="S25" s="37"/>
      <c r="T25" s="38"/>
      <c r="U25" s="45"/>
      <c r="V25" s="45"/>
      <c r="W25" s="45"/>
      <c r="X25" s="45"/>
      <c r="Y25" s="45"/>
      <c r="Z25" s="45"/>
      <c r="AA25" s="45"/>
      <c r="AB25" s="45"/>
      <c r="AC25" s="45"/>
      <c r="AD25" s="39"/>
      <c r="AE25" s="40"/>
      <c r="AF25" s="38"/>
      <c r="AG25" s="38"/>
      <c r="AH25" s="38">
        <f t="shared" si="7"/>
        <v>2289.6</v>
      </c>
      <c r="AI25" s="41"/>
      <c r="AJ25" s="42">
        <f>ROUND(IF(G25="",0,#REF!/G25),-1)</f>
        <v>0</v>
      </c>
      <c r="AK25" s="42" t="b">
        <f t="shared" si="0"/>
        <v>1</v>
      </c>
      <c r="AL25" s="42">
        <f t="shared" si="1"/>
        <v>0</v>
      </c>
      <c r="AM25" s="42" t="e">
        <f>#REF!-AE25</f>
        <v>#REF!</v>
      </c>
      <c r="AN25" s="43">
        <f t="shared" si="2"/>
        <v>0</v>
      </c>
      <c r="AO25" s="42" t="str">
        <f t="shared" si="3"/>
        <v/>
      </c>
      <c r="AR25" s="4">
        <f>0.8</f>
        <v>0.8</v>
      </c>
      <c r="AS25" s="4">
        <v>318</v>
      </c>
      <c r="AT25" s="4">
        <v>2862</v>
      </c>
    </row>
    <row r="26" s="4" customFormat="1" customHeight="1" spans="1:46">
      <c r="A26" s="36">
        <v>20</v>
      </c>
      <c r="B26" s="36"/>
      <c r="C26" s="2"/>
      <c r="D26" s="2" t="s">
        <v>242</v>
      </c>
      <c r="E26" s="2"/>
      <c r="F26" s="2" t="s">
        <v>243</v>
      </c>
      <c r="G26" s="2"/>
      <c r="H26" s="2" t="s">
        <v>205</v>
      </c>
      <c r="I26" s="36">
        <v>2</v>
      </c>
      <c r="J26" s="36"/>
      <c r="K26" s="36"/>
      <c r="L26" s="36"/>
      <c r="M26" s="36"/>
      <c r="N26" s="36"/>
      <c r="O26" s="36"/>
      <c r="P26" s="36"/>
      <c r="Q26" s="36"/>
      <c r="R26" s="37"/>
      <c r="S26" s="37"/>
      <c r="T26" s="38"/>
      <c r="U26" s="45"/>
      <c r="V26" s="45"/>
      <c r="W26" s="45"/>
      <c r="X26" s="45"/>
      <c r="Y26" s="45"/>
      <c r="Z26" s="45"/>
      <c r="AA26" s="45"/>
      <c r="AB26" s="45"/>
      <c r="AC26" s="45"/>
      <c r="AD26" s="39"/>
      <c r="AE26" s="40"/>
      <c r="AF26" s="38"/>
      <c r="AG26" s="38"/>
      <c r="AH26" s="38">
        <f t="shared" si="7"/>
        <v>320</v>
      </c>
      <c r="AI26" s="41"/>
      <c r="AJ26" s="42"/>
      <c r="AK26" s="42"/>
      <c r="AL26" s="42"/>
      <c r="AM26" s="42"/>
      <c r="AN26" s="43"/>
      <c r="AO26" s="42"/>
      <c r="AR26" s="4">
        <f>0.8</f>
        <v>0.8</v>
      </c>
      <c r="AS26" s="4">
        <v>100</v>
      </c>
      <c r="AT26" s="4">
        <v>400</v>
      </c>
    </row>
    <row r="27" s="4" customFormat="1" customHeight="1" spans="1:46">
      <c r="A27" s="36">
        <v>21</v>
      </c>
      <c r="B27" s="36"/>
      <c r="C27" s="2"/>
      <c r="D27" s="2" t="s">
        <v>244</v>
      </c>
      <c r="E27" s="2"/>
      <c r="F27" s="2" t="s">
        <v>245</v>
      </c>
      <c r="G27" s="2"/>
      <c r="H27" s="2" t="s">
        <v>205</v>
      </c>
      <c r="I27" s="36">
        <v>1</v>
      </c>
      <c r="J27" s="36"/>
      <c r="K27" s="36"/>
      <c r="L27" s="36"/>
      <c r="M27" s="36"/>
      <c r="N27" s="36"/>
      <c r="O27" s="36"/>
      <c r="P27" s="36"/>
      <c r="Q27" s="36"/>
      <c r="R27" s="37"/>
      <c r="S27" s="37"/>
      <c r="T27" s="38"/>
      <c r="U27" s="45"/>
      <c r="V27" s="45"/>
      <c r="W27" s="45"/>
      <c r="X27" s="45"/>
      <c r="Y27" s="45"/>
      <c r="Z27" s="45"/>
      <c r="AA27" s="45"/>
      <c r="AB27" s="45"/>
      <c r="AC27" s="45"/>
      <c r="AD27" s="39"/>
      <c r="AE27" s="40"/>
      <c r="AF27" s="38"/>
      <c r="AG27" s="38"/>
      <c r="AH27" s="38">
        <v>224</v>
      </c>
      <c r="AI27" s="41"/>
      <c r="AJ27" s="42"/>
      <c r="AK27" s="42"/>
      <c r="AL27" s="42"/>
      <c r="AM27" s="42"/>
      <c r="AN27" s="43"/>
      <c r="AO27" s="42"/>
      <c r="AR27" s="4">
        <f>0.8*280</f>
        <v>224</v>
      </c>
      <c r="AS27" s="4">
        <v>35</v>
      </c>
      <c r="AT27" s="4">
        <v>280</v>
      </c>
    </row>
    <row r="28" s="4" customFormat="1" customHeight="1" spans="1:46">
      <c r="A28" s="36">
        <v>22</v>
      </c>
      <c r="B28" s="36"/>
      <c r="C28" s="2"/>
      <c r="D28" s="2" t="s">
        <v>246</v>
      </c>
      <c r="E28" s="2"/>
      <c r="F28" s="2" t="s">
        <v>247</v>
      </c>
      <c r="G28" s="2"/>
      <c r="H28" s="2" t="s">
        <v>205</v>
      </c>
      <c r="I28" s="36">
        <v>3</v>
      </c>
      <c r="J28" s="36"/>
      <c r="K28" s="36"/>
      <c r="L28" s="36"/>
      <c r="M28" s="36"/>
      <c r="N28" s="36"/>
      <c r="O28" s="36"/>
      <c r="P28" s="36"/>
      <c r="Q28" s="36"/>
      <c r="R28" s="37"/>
      <c r="S28" s="37"/>
      <c r="T28" s="38"/>
      <c r="U28" s="45"/>
      <c r="V28" s="45"/>
      <c r="W28" s="45"/>
      <c r="X28" s="45"/>
      <c r="Y28" s="45"/>
      <c r="Z28" s="45"/>
      <c r="AA28" s="45"/>
      <c r="AB28" s="45"/>
      <c r="AC28" s="45"/>
      <c r="AD28" s="39"/>
      <c r="AE28" s="40"/>
      <c r="AF28" s="38"/>
      <c r="AG28" s="38"/>
      <c r="AH28" s="38">
        <f t="shared" ref="AH28:AH38" si="8">AR28*AT28</f>
        <v>432</v>
      </c>
      <c r="AI28" s="41"/>
      <c r="AJ28" s="42"/>
      <c r="AK28" s="42"/>
      <c r="AL28" s="42"/>
      <c r="AM28" s="42"/>
      <c r="AN28" s="43"/>
      <c r="AO28" s="42"/>
      <c r="AR28" s="4">
        <f>0.6</f>
        <v>0.6</v>
      </c>
      <c r="AS28" s="4">
        <v>80</v>
      </c>
      <c r="AT28" s="4">
        <v>720</v>
      </c>
    </row>
    <row r="29" s="4" customFormat="1" customHeight="1" spans="1:46">
      <c r="A29" s="36">
        <v>23</v>
      </c>
      <c r="B29" s="36"/>
      <c r="C29" s="2"/>
      <c r="D29" s="2" t="s">
        <v>248</v>
      </c>
      <c r="E29" s="2"/>
      <c r="F29" s="2" t="s">
        <v>249</v>
      </c>
      <c r="G29" s="2"/>
      <c r="H29" s="2" t="s">
        <v>205</v>
      </c>
      <c r="I29" s="36">
        <v>1</v>
      </c>
      <c r="J29" s="36"/>
      <c r="K29" s="36"/>
      <c r="L29" s="36"/>
      <c r="M29" s="36"/>
      <c r="N29" s="36"/>
      <c r="O29" s="36"/>
      <c r="P29" s="36"/>
      <c r="Q29" s="36"/>
      <c r="R29" s="37"/>
      <c r="S29" s="37"/>
      <c r="T29" s="38"/>
      <c r="U29" s="45"/>
      <c r="V29" s="45"/>
      <c r="W29" s="45"/>
      <c r="X29" s="45"/>
      <c r="Y29" s="45"/>
      <c r="Z29" s="45"/>
      <c r="AA29" s="45"/>
      <c r="AB29" s="45"/>
      <c r="AC29" s="45"/>
      <c r="AD29" s="39"/>
      <c r="AE29" s="40"/>
      <c r="AF29" s="38"/>
      <c r="AG29" s="38"/>
      <c r="AH29" s="38">
        <v>672</v>
      </c>
      <c r="AI29" s="41"/>
      <c r="AJ29" s="42"/>
      <c r="AK29" s="42"/>
      <c r="AL29" s="42"/>
      <c r="AM29" s="42"/>
      <c r="AN29" s="43"/>
      <c r="AO29" s="42"/>
      <c r="AR29" s="4">
        <f>0.8*840</f>
        <v>672</v>
      </c>
      <c r="AS29" s="4">
        <v>21</v>
      </c>
      <c r="AT29" s="4">
        <v>840</v>
      </c>
    </row>
    <row r="30" s="4" customFormat="1" customHeight="1" spans="1:46">
      <c r="A30" s="36">
        <v>24</v>
      </c>
      <c r="B30" s="36"/>
      <c r="C30" s="2"/>
      <c r="D30" s="2" t="s">
        <v>250</v>
      </c>
      <c r="E30" s="2"/>
      <c r="F30" s="2" t="s">
        <v>251</v>
      </c>
      <c r="G30" s="2"/>
      <c r="H30" s="2" t="s">
        <v>205</v>
      </c>
      <c r="I30" s="36">
        <v>2</v>
      </c>
      <c r="J30" s="36"/>
      <c r="K30" s="36"/>
      <c r="L30" s="36"/>
      <c r="M30" s="36"/>
      <c r="N30" s="36"/>
      <c r="O30" s="36"/>
      <c r="P30" s="36"/>
      <c r="Q30" s="36"/>
      <c r="R30" s="37"/>
      <c r="S30" s="37"/>
      <c r="T30" s="38"/>
      <c r="U30" s="45"/>
      <c r="V30" s="45"/>
      <c r="W30" s="45"/>
      <c r="X30" s="45"/>
      <c r="Y30" s="45"/>
      <c r="Z30" s="45"/>
      <c r="AA30" s="45"/>
      <c r="AB30" s="45"/>
      <c r="AC30" s="45"/>
      <c r="AD30" s="39"/>
      <c r="AE30" s="40"/>
      <c r="AF30" s="38"/>
      <c r="AG30" s="38"/>
      <c r="AH30" s="38">
        <v>72</v>
      </c>
      <c r="AI30" s="41"/>
      <c r="AJ30" s="42"/>
      <c r="AK30" s="42"/>
      <c r="AL30" s="42"/>
      <c r="AM30" s="42"/>
      <c r="AN30" s="43"/>
      <c r="AO30" s="42"/>
      <c r="AR30" s="4">
        <f>0.6*120</f>
        <v>72</v>
      </c>
      <c r="AS30" s="4">
        <v>100</v>
      </c>
      <c r="AT30" s="4">
        <v>120</v>
      </c>
    </row>
    <row r="31" s="4" customFormat="1" customHeight="1" spans="1:46">
      <c r="A31" s="36">
        <v>25</v>
      </c>
      <c r="B31" s="36"/>
      <c r="C31" s="2"/>
      <c r="D31" s="2" t="s">
        <v>252</v>
      </c>
      <c r="E31" s="2" t="s">
        <v>253</v>
      </c>
      <c r="F31" s="2" t="s">
        <v>254</v>
      </c>
      <c r="G31" s="2"/>
      <c r="H31" s="2" t="s">
        <v>205</v>
      </c>
      <c r="I31" s="36">
        <v>1</v>
      </c>
      <c r="J31" s="36"/>
      <c r="K31" s="36"/>
      <c r="L31" s="36"/>
      <c r="M31" s="36"/>
      <c r="N31" s="36"/>
      <c r="O31" s="36"/>
      <c r="P31" s="36"/>
      <c r="Q31" s="36"/>
      <c r="R31" s="37"/>
      <c r="S31" s="37"/>
      <c r="T31" s="38"/>
      <c r="U31" s="45"/>
      <c r="V31" s="45"/>
      <c r="W31" s="45"/>
      <c r="X31" s="45"/>
      <c r="Y31" s="45"/>
      <c r="Z31" s="45"/>
      <c r="AA31" s="45"/>
      <c r="AB31" s="45"/>
      <c r="AC31" s="45"/>
      <c r="AD31" s="39"/>
      <c r="AE31" s="40"/>
      <c r="AF31" s="38"/>
      <c r="AG31" s="38"/>
      <c r="AH31" s="38">
        <f t="shared" si="8"/>
        <v>156000</v>
      </c>
      <c r="AI31" s="41"/>
      <c r="AJ31" s="42"/>
      <c r="AK31" s="42"/>
      <c r="AL31" s="42"/>
      <c r="AM31" s="42"/>
      <c r="AN31" s="43"/>
      <c r="AO31" s="42"/>
      <c r="AR31" s="4">
        <v>260</v>
      </c>
      <c r="AT31" s="4">
        <v>600</v>
      </c>
    </row>
    <row r="32" s="4" customFormat="1" customHeight="1" spans="1:46">
      <c r="A32" s="36">
        <v>26</v>
      </c>
      <c r="B32" s="36"/>
      <c r="C32" s="2"/>
      <c r="D32" s="2" t="s">
        <v>255</v>
      </c>
      <c r="E32" s="2"/>
      <c r="F32" s="2" t="s">
        <v>256</v>
      </c>
      <c r="G32" s="2"/>
      <c r="H32" s="2" t="s">
        <v>205</v>
      </c>
      <c r="I32" s="36">
        <v>1</v>
      </c>
      <c r="J32" s="36"/>
      <c r="K32" s="36"/>
      <c r="L32" s="36"/>
      <c r="M32" s="36"/>
      <c r="N32" s="36"/>
      <c r="O32" s="36"/>
      <c r="P32" s="36"/>
      <c r="Q32" s="36"/>
      <c r="R32" s="37"/>
      <c r="S32" s="37"/>
      <c r="T32" s="38"/>
      <c r="U32" s="45"/>
      <c r="V32" s="45"/>
      <c r="W32" s="45"/>
      <c r="X32" s="45"/>
      <c r="Y32" s="45"/>
      <c r="Z32" s="45"/>
      <c r="AA32" s="45"/>
      <c r="AB32" s="45"/>
      <c r="AC32" s="45"/>
      <c r="AD32" s="39"/>
      <c r="AE32" s="40"/>
      <c r="AF32" s="38"/>
      <c r="AG32" s="38"/>
      <c r="AH32" s="38">
        <f t="shared" si="8"/>
        <v>518.4</v>
      </c>
      <c r="AI32" s="41"/>
      <c r="AJ32" s="42"/>
      <c r="AK32" s="42"/>
      <c r="AL32" s="42"/>
      <c r="AM32" s="42"/>
      <c r="AN32" s="43"/>
      <c r="AO32" s="42"/>
      <c r="AR32" s="4">
        <f>0.8</f>
        <v>0.8</v>
      </c>
      <c r="AS32" s="4">
        <v>36</v>
      </c>
      <c r="AT32" s="4">
        <v>648</v>
      </c>
    </row>
    <row r="33" s="4" customFormat="1" customHeight="1" spans="1:46">
      <c r="A33" s="36">
        <v>27</v>
      </c>
      <c r="B33" s="36"/>
      <c r="C33" s="2"/>
      <c r="D33" s="2" t="s">
        <v>255</v>
      </c>
      <c r="E33" s="2"/>
      <c r="F33" s="2" t="s">
        <v>257</v>
      </c>
      <c r="G33" s="2"/>
      <c r="H33" s="2" t="s">
        <v>205</v>
      </c>
      <c r="I33" s="36">
        <v>1</v>
      </c>
      <c r="J33" s="36"/>
      <c r="K33" s="36"/>
      <c r="L33" s="36"/>
      <c r="M33" s="36"/>
      <c r="N33" s="36"/>
      <c r="O33" s="36"/>
      <c r="P33" s="36"/>
      <c r="Q33" s="36"/>
      <c r="R33" s="37"/>
      <c r="S33" s="37"/>
      <c r="T33" s="38"/>
      <c r="U33" s="45"/>
      <c r="V33" s="45"/>
      <c r="W33" s="45"/>
      <c r="X33" s="45"/>
      <c r="Y33" s="45"/>
      <c r="Z33" s="45"/>
      <c r="AA33" s="45"/>
      <c r="AB33" s="45"/>
      <c r="AC33" s="45"/>
      <c r="AD33" s="39"/>
      <c r="AE33" s="40"/>
      <c r="AF33" s="38"/>
      <c r="AG33" s="38"/>
      <c r="AH33" s="38">
        <f t="shared" si="8"/>
        <v>489.6</v>
      </c>
      <c r="AI33" s="41"/>
      <c r="AJ33" s="42"/>
      <c r="AK33" s="42"/>
      <c r="AL33" s="42"/>
      <c r="AM33" s="42"/>
      <c r="AN33" s="43"/>
      <c r="AO33" s="42"/>
      <c r="AR33" s="4">
        <f>0.8</f>
        <v>0.8</v>
      </c>
      <c r="AS33" s="4">
        <v>36</v>
      </c>
      <c r="AT33" s="4">
        <v>612</v>
      </c>
    </row>
    <row r="34" s="4" customFormat="1" customHeight="1" spans="1:46">
      <c r="A34" s="36">
        <v>28</v>
      </c>
      <c r="B34" s="36"/>
      <c r="C34" s="2"/>
      <c r="D34" s="2" t="s">
        <v>255</v>
      </c>
      <c r="E34" s="2"/>
      <c r="F34" s="2" t="s">
        <v>258</v>
      </c>
      <c r="G34" s="2"/>
      <c r="H34" s="2" t="s">
        <v>205</v>
      </c>
      <c r="I34" s="36">
        <v>3</v>
      </c>
      <c r="J34" s="36"/>
      <c r="K34" s="36"/>
      <c r="L34" s="36"/>
      <c r="M34" s="36"/>
      <c r="N34" s="36"/>
      <c r="O34" s="36"/>
      <c r="P34" s="36"/>
      <c r="Q34" s="36"/>
      <c r="R34" s="37"/>
      <c r="S34" s="37"/>
      <c r="T34" s="38"/>
      <c r="U34" s="45"/>
      <c r="V34" s="45"/>
      <c r="W34" s="45"/>
      <c r="X34" s="45"/>
      <c r="Y34" s="45"/>
      <c r="Z34" s="45"/>
      <c r="AA34" s="45"/>
      <c r="AB34" s="45"/>
      <c r="AC34" s="45"/>
      <c r="AD34" s="39"/>
      <c r="AE34" s="40"/>
      <c r="AF34" s="38"/>
      <c r="AG34" s="38"/>
      <c r="AH34" s="38">
        <f t="shared" si="8"/>
        <v>576</v>
      </c>
      <c r="AI34" s="41"/>
      <c r="AJ34" s="42"/>
      <c r="AK34" s="42"/>
      <c r="AL34" s="42"/>
      <c r="AM34" s="42"/>
      <c r="AN34" s="43"/>
      <c r="AO34" s="42"/>
      <c r="AR34" s="4">
        <f>0.6</f>
        <v>0.6</v>
      </c>
      <c r="AS34" s="4">
        <v>80</v>
      </c>
      <c r="AT34" s="4">
        <v>960</v>
      </c>
    </row>
    <row r="35" s="4" customFormat="1" customHeight="1" spans="1:46">
      <c r="A35" s="36">
        <v>29</v>
      </c>
      <c r="B35" s="36"/>
      <c r="C35" s="2"/>
      <c r="D35" s="2" t="s">
        <v>259</v>
      </c>
      <c r="E35" s="2"/>
      <c r="F35" s="2" t="s">
        <v>260</v>
      </c>
      <c r="G35" s="2"/>
      <c r="H35" s="2" t="s">
        <v>205</v>
      </c>
      <c r="I35" s="36">
        <v>2</v>
      </c>
      <c r="J35" s="36"/>
      <c r="K35" s="36"/>
      <c r="L35" s="36"/>
      <c r="M35" s="36"/>
      <c r="N35" s="36"/>
      <c r="O35" s="36"/>
      <c r="P35" s="36"/>
      <c r="Q35" s="36"/>
      <c r="R35" s="37"/>
      <c r="S35" s="37"/>
      <c r="T35" s="38"/>
      <c r="U35" s="45"/>
      <c r="V35" s="45"/>
      <c r="W35" s="45"/>
      <c r="X35" s="45"/>
      <c r="Y35" s="45"/>
      <c r="Z35" s="45"/>
      <c r="AA35" s="45"/>
      <c r="AB35" s="45"/>
      <c r="AC35" s="45"/>
      <c r="AD35" s="39"/>
      <c r="AE35" s="40"/>
      <c r="AF35" s="38"/>
      <c r="AG35" s="38"/>
      <c r="AH35" s="38">
        <f t="shared" si="8"/>
        <v>216</v>
      </c>
      <c r="AI35" s="41"/>
      <c r="AJ35" s="42"/>
      <c r="AK35" s="42"/>
      <c r="AL35" s="42"/>
      <c r="AM35" s="42"/>
      <c r="AN35" s="43"/>
      <c r="AO35" s="42"/>
      <c r="AR35" s="4">
        <v>0.6</v>
      </c>
      <c r="AS35" s="4">
        <v>36</v>
      </c>
      <c r="AT35" s="4">
        <v>360</v>
      </c>
    </row>
    <row r="36" s="4" customFormat="1" customHeight="1" spans="1:46">
      <c r="A36" s="36">
        <v>30</v>
      </c>
      <c r="B36" s="36"/>
      <c r="C36" s="2"/>
      <c r="D36" s="2" t="s">
        <v>261</v>
      </c>
      <c r="E36" s="2"/>
      <c r="F36" s="2" t="s">
        <v>262</v>
      </c>
      <c r="G36" s="2"/>
      <c r="H36" s="2" t="s">
        <v>205</v>
      </c>
      <c r="I36" s="36">
        <v>2</v>
      </c>
      <c r="J36" s="36"/>
      <c r="K36" s="36"/>
      <c r="L36" s="36"/>
      <c r="M36" s="36"/>
      <c r="N36" s="36"/>
      <c r="O36" s="36"/>
      <c r="P36" s="36"/>
      <c r="Q36" s="36"/>
      <c r="R36" s="37"/>
      <c r="S36" s="37"/>
      <c r="T36" s="38"/>
      <c r="U36" s="45"/>
      <c r="V36" s="45"/>
      <c r="W36" s="45"/>
      <c r="X36" s="45"/>
      <c r="Y36" s="45"/>
      <c r="Z36" s="45"/>
      <c r="AA36" s="45"/>
      <c r="AB36" s="45"/>
      <c r="AC36" s="45"/>
      <c r="AD36" s="39"/>
      <c r="AE36" s="40"/>
      <c r="AF36" s="38"/>
      <c r="AG36" s="38"/>
      <c r="AH36" s="38">
        <f t="shared" si="8"/>
        <v>826</v>
      </c>
      <c r="AI36" s="41"/>
      <c r="AJ36" s="42"/>
      <c r="AK36" s="42"/>
      <c r="AL36" s="42"/>
      <c r="AM36" s="42"/>
      <c r="AN36" s="43"/>
      <c r="AO36" s="42"/>
      <c r="AR36" s="4">
        <f>0.7</f>
        <v>0.7</v>
      </c>
      <c r="AS36" s="4">
        <v>100</v>
      </c>
      <c r="AT36" s="4">
        <v>1180</v>
      </c>
    </row>
    <row r="37" s="4" customFormat="1" customHeight="1" spans="1:46">
      <c r="A37" s="36">
        <v>31</v>
      </c>
      <c r="B37" s="36"/>
      <c r="C37" s="2"/>
      <c r="D37" s="2" t="s">
        <v>263</v>
      </c>
      <c r="E37" s="2"/>
      <c r="F37" s="2" t="s">
        <v>264</v>
      </c>
      <c r="G37" s="2"/>
      <c r="H37" s="2" t="s">
        <v>205</v>
      </c>
      <c r="I37" s="36">
        <v>1</v>
      </c>
      <c r="J37" s="36"/>
      <c r="K37" s="36"/>
      <c r="L37" s="36"/>
      <c r="M37" s="36"/>
      <c r="N37" s="36"/>
      <c r="O37" s="36"/>
      <c r="P37" s="36"/>
      <c r="Q37" s="36"/>
      <c r="R37" s="37"/>
      <c r="S37" s="37"/>
      <c r="T37" s="38"/>
      <c r="U37" s="45"/>
      <c r="V37" s="45"/>
      <c r="W37" s="45"/>
      <c r="X37" s="45"/>
      <c r="Y37" s="45"/>
      <c r="Z37" s="45"/>
      <c r="AA37" s="45"/>
      <c r="AB37" s="45"/>
      <c r="AC37" s="45"/>
      <c r="AD37" s="39"/>
      <c r="AE37" s="40"/>
      <c r="AF37" s="38"/>
      <c r="AG37" s="38"/>
      <c r="AH37" s="38">
        <f t="shared" si="8"/>
        <v>793.8</v>
      </c>
      <c r="AI37" s="41"/>
      <c r="AJ37" s="42"/>
      <c r="AK37" s="42"/>
      <c r="AL37" s="42"/>
      <c r="AM37" s="42"/>
      <c r="AN37" s="43"/>
      <c r="AO37" s="42"/>
      <c r="AR37" s="4">
        <f>0.7</f>
        <v>0.7</v>
      </c>
      <c r="AS37" s="4">
        <v>81</v>
      </c>
      <c r="AT37" s="4">
        <v>1134</v>
      </c>
    </row>
    <row r="38" s="4" customFormat="1" customHeight="1" spans="1:46">
      <c r="A38" s="36">
        <v>32</v>
      </c>
      <c r="B38" s="36"/>
      <c r="C38" s="2"/>
      <c r="D38" s="2" t="s">
        <v>265</v>
      </c>
      <c r="E38" s="2"/>
      <c r="F38" s="2" t="s">
        <v>266</v>
      </c>
      <c r="G38" s="2"/>
      <c r="H38" s="2" t="s">
        <v>205</v>
      </c>
      <c r="I38" s="36">
        <v>1</v>
      </c>
      <c r="J38" s="36"/>
      <c r="K38" s="36"/>
      <c r="L38" s="36"/>
      <c r="M38" s="36"/>
      <c r="N38" s="36"/>
      <c r="O38" s="36"/>
      <c r="P38" s="36"/>
      <c r="Q38" s="36"/>
      <c r="R38" s="37"/>
      <c r="S38" s="37"/>
      <c r="T38" s="38"/>
      <c r="U38" s="45"/>
      <c r="V38" s="45"/>
      <c r="W38" s="45"/>
      <c r="X38" s="45"/>
      <c r="Y38" s="45"/>
      <c r="Z38" s="45"/>
      <c r="AA38" s="45"/>
      <c r="AB38" s="45"/>
      <c r="AC38" s="45"/>
      <c r="AD38" s="39"/>
      <c r="AE38" s="40"/>
      <c r="AF38" s="38"/>
      <c r="AG38" s="38"/>
      <c r="AH38" s="38">
        <f t="shared" si="8"/>
        <v>720</v>
      </c>
      <c r="AI38" s="41"/>
      <c r="AJ38" s="42"/>
      <c r="AK38" s="42"/>
      <c r="AL38" s="42"/>
      <c r="AM38" s="42"/>
      <c r="AN38" s="43"/>
      <c r="AO38" s="42"/>
      <c r="AR38" s="4">
        <f>0.6</f>
        <v>0.6</v>
      </c>
      <c r="AS38" s="4">
        <v>80</v>
      </c>
      <c r="AT38" s="4">
        <v>1200</v>
      </c>
    </row>
    <row r="39" s="4" customFormat="1" customHeight="1" spans="1:46">
      <c r="A39" s="36">
        <v>33</v>
      </c>
      <c r="B39" s="36"/>
      <c r="C39" s="2"/>
      <c r="D39" s="2" t="s">
        <v>267</v>
      </c>
      <c r="E39" s="2"/>
      <c r="F39" s="2" t="s">
        <v>228</v>
      </c>
      <c r="G39" s="2"/>
      <c r="H39" s="2" t="s">
        <v>205</v>
      </c>
      <c r="I39" s="36">
        <v>1</v>
      </c>
      <c r="J39" s="36"/>
      <c r="K39" s="36"/>
      <c r="L39" s="36"/>
      <c r="M39" s="36"/>
      <c r="N39" s="36"/>
      <c r="O39" s="36"/>
      <c r="P39" s="36"/>
      <c r="Q39" s="36"/>
      <c r="R39" s="37"/>
      <c r="S39" s="37"/>
      <c r="T39" s="38"/>
      <c r="U39" s="45"/>
      <c r="V39" s="45"/>
      <c r="W39" s="45"/>
      <c r="X39" s="45"/>
      <c r="Y39" s="45"/>
      <c r="Z39" s="45"/>
      <c r="AA39" s="45"/>
      <c r="AB39" s="45"/>
      <c r="AC39" s="45"/>
      <c r="AD39" s="39"/>
      <c r="AE39" s="40"/>
      <c r="AF39" s="38"/>
      <c r="AG39" s="38"/>
      <c r="AH39" s="38">
        <v>799.2</v>
      </c>
      <c r="AI39" s="41"/>
      <c r="AJ39" s="42"/>
      <c r="AK39" s="42"/>
      <c r="AL39" s="42"/>
      <c r="AM39" s="42"/>
      <c r="AN39" s="43"/>
      <c r="AO39" s="42"/>
      <c r="AR39" s="4">
        <f>0.8*999</f>
        <v>799.2</v>
      </c>
      <c r="AS39" s="4">
        <v>999</v>
      </c>
      <c r="AT39" s="4">
        <v>999</v>
      </c>
    </row>
    <row r="40" s="4" customFormat="1" customHeight="1" spans="1:46">
      <c r="A40" s="36">
        <v>34</v>
      </c>
      <c r="B40" s="36"/>
      <c r="C40" s="2"/>
      <c r="D40" s="2" t="s">
        <v>268</v>
      </c>
      <c r="E40" s="2"/>
      <c r="F40" s="2" t="s">
        <v>269</v>
      </c>
      <c r="G40" s="2"/>
      <c r="H40" s="2" t="s">
        <v>205</v>
      </c>
      <c r="I40" s="36">
        <v>4</v>
      </c>
      <c r="J40" s="36"/>
      <c r="K40" s="36"/>
      <c r="L40" s="36"/>
      <c r="M40" s="36"/>
      <c r="N40" s="36"/>
      <c r="O40" s="36"/>
      <c r="P40" s="36"/>
      <c r="Q40" s="36"/>
      <c r="R40" s="37"/>
      <c r="S40" s="37"/>
      <c r="T40" s="38"/>
      <c r="U40" s="45"/>
      <c r="V40" s="45"/>
      <c r="W40" s="45"/>
      <c r="X40" s="45"/>
      <c r="Y40" s="45"/>
      <c r="Z40" s="45"/>
      <c r="AA40" s="45"/>
      <c r="AB40" s="45"/>
      <c r="AC40" s="45"/>
      <c r="AD40" s="39"/>
      <c r="AE40" s="40"/>
      <c r="AF40" s="38"/>
      <c r="AG40" s="38"/>
      <c r="AH40" s="38">
        <f t="shared" ref="AH40:AH43" si="9">AR40*AT40</f>
        <v>518.4</v>
      </c>
      <c r="AI40" s="41"/>
      <c r="AJ40" s="42"/>
      <c r="AK40" s="42"/>
      <c r="AL40" s="42"/>
      <c r="AM40" s="42"/>
      <c r="AN40" s="43"/>
      <c r="AO40" s="42"/>
      <c r="AR40" s="4">
        <f t="shared" ref="AR40:AR42" si="10">0.8</f>
        <v>0.8</v>
      </c>
      <c r="AS40" s="4">
        <v>81</v>
      </c>
      <c r="AT40" s="4">
        <v>648</v>
      </c>
    </row>
    <row r="41" s="4" customFormat="1" customHeight="1" spans="1:46">
      <c r="A41" s="36">
        <v>35</v>
      </c>
      <c r="B41" s="36"/>
      <c r="C41" s="2"/>
      <c r="D41" s="2" t="s">
        <v>270</v>
      </c>
      <c r="E41" s="2"/>
      <c r="F41" s="2" t="s">
        <v>271</v>
      </c>
      <c r="G41" s="2"/>
      <c r="H41" s="2" t="s">
        <v>205</v>
      </c>
      <c r="I41" s="36">
        <v>1</v>
      </c>
      <c r="J41" s="36"/>
      <c r="K41" s="36"/>
      <c r="L41" s="36"/>
      <c r="M41" s="36"/>
      <c r="N41" s="36"/>
      <c r="O41" s="36"/>
      <c r="P41" s="36"/>
      <c r="Q41" s="36"/>
      <c r="R41" s="37"/>
      <c r="S41" s="37"/>
      <c r="T41" s="38"/>
      <c r="U41" s="45"/>
      <c r="V41" s="45"/>
      <c r="W41" s="45"/>
      <c r="X41" s="45"/>
      <c r="Y41" s="45"/>
      <c r="Z41" s="45"/>
      <c r="AA41" s="45"/>
      <c r="AB41" s="45"/>
      <c r="AC41" s="45"/>
      <c r="AD41" s="39"/>
      <c r="AE41" s="40"/>
      <c r="AF41" s="38"/>
      <c r="AG41" s="38"/>
      <c r="AH41" s="38">
        <f t="shared" si="9"/>
        <v>640</v>
      </c>
      <c r="AI41" s="41"/>
      <c r="AJ41" s="42"/>
      <c r="AK41" s="42"/>
      <c r="AL41" s="42"/>
      <c r="AM41" s="42"/>
      <c r="AN41" s="43"/>
      <c r="AO41" s="42"/>
      <c r="AR41" s="4">
        <f t="shared" si="10"/>
        <v>0.8</v>
      </c>
      <c r="AS41" s="4">
        <v>100</v>
      </c>
      <c r="AT41" s="4">
        <v>800</v>
      </c>
    </row>
    <row r="42" s="4" customFormat="1" customHeight="1" spans="1:46">
      <c r="A42" s="36">
        <v>36</v>
      </c>
      <c r="B42" s="36"/>
      <c r="C42" s="2"/>
      <c r="D42" s="2" t="s">
        <v>272</v>
      </c>
      <c r="E42" s="2"/>
      <c r="F42" s="2" t="s">
        <v>273</v>
      </c>
      <c r="G42" s="2"/>
      <c r="H42" s="2" t="s">
        <v>205</v>
      </c>
      <c r="I42" s="36">
        <v>4</v>
      </c>
      <c r="J42" s="36"/>
      <c r="K42" s="36"/>
      <c r="L42" s="36"/>
      <c r="M42" s="36"/>
      <c r="N42" s="36"/>
      <c r="O42" s="36"/>
      <c r="P42" s="36"/>
      <c r="Q42" s="36"/>
      <c r="R42" s="37"/>
      <c r="S42" s="37"/>
      <c r="T42" s="38"/>
      <c r="U42" s="45"/>
      <c r="V42" s="45"/>
      <c r="W42" s="45"/>
      <c r="X42" s="45"/>
      <c r="Y42" s="45"/>
      <c r="Z42" s="45"/>
      <c r="AA42" s="45"/>
      <c r="AB42" s="45"/>
      <c r="AC42" s="45"/>
      <c r="AD42" s="39"/>
      <c r="AE42" s="40"/>
      <c r="AF42" s="38"/>
      <c r="AG42" s="38"/>
      <c r="AH42" s="38">
        <f t="shared" si="9"/>
        <v>832</v>
      </c>
      <c r="AI42" s="41"/>
      <c r="AJ42" s="42"/>
      <c r="AK42" s="42"/>
      <c r="AL42" s="42"/>
      <c r="AM42" s="42"/>
      <c r="AN42" s="43"/>
      <c r="AO42" s="42"/>
      <c r="AR42" s="4">
        <f t="shared" si="10"/>
        <v>0.8</v>
      </c>
      <c r="AS42" s="4">
        <v>80</v>
      </c>
      <c r="AT42" s="4">
        <v>1040</v>
      </c>
    </row>
    <row r="43" s="4" customFormat="1" customHeight="1" spans="1:46">
      <c r="A43" s="36">
        <v>37</v>
      </c>
      <c r="B43" s="36"/>
      <c r="C43" s="2"/>
      <c r="D43" s="2" t="s">
        <v>274</v>
      </c>
      <c r="E43" s="2"/>
      <c r="F43" s="2" t="s">
        <v>275</v>
      </c>
      <c r="G43" s="2"/>
      <c r="H43" s="2" t="s">
        <v>205</v>
      </c>
      <c r="I43" s="36">
        <v>1</v>
      </c>
      <c r="J43" s="36"/>
      <c r="K43" s="36"/>
      <c r="L43" s="36"/>
      <c r="M43" s="36"/>
      <c r="N43" s="36"/>
      <c r="O43" s="36"/>
      <c r="P43" s="36"/>
      <c r="Q43" s="36"/>
      <c r="R43" s="37"/>
      <c r="S43" s="37"/>
      <c r="T43" s="38"/>
      <c r="U43" s="45"/>
      <c r="V43" s="45"/>
      <c r="W43" s="45"/>
      <c r="X43" s="45"/>
      <c r="Y43" s="45"/>
      <c r="Z43" s="45"/>
      <c r="AA43" s="45"/>
      <c r="AB43" s="45"/>
      <c r="AC43" s="45"/>
      <c r="AD43" s="39"/>
      <c r="AE43" s="40"/>
      <c r="AF43" s="38"/>
      <c r="AG43" s="38"/>
      <c r="AH43" s="38">
        <f t="shared" si="9"/>
        <v>180</v>
      </c>
      <c r="AI43" s="41"/>
      <c r="AJ43" s="42"/>
      <c r="AK43" s="42"/>
      <c r="AL43" s="42"/>
      <c r="AM43" s="42"/>
      <c r="AN43" s="43"/>
      <c r="AO43" s="42"/>
      <c r="AR43" s="4">
        <f>0.6</f>
        <v>0.6</v>
      </c>
      <c r="AS43" s="4">
        <v>25</v>
      </c>
      <c r="AT43" s="4">
        <v>300</v>
      </c>
    </row>
    <row r="44" s="4" customFormat="1" customHeight="1" spans="1:46">
      <c r="A44" s="36">
        <v>38</v>
      </c>
      <c r="B44" s="36"/>
      <c r="C44" s="2"/>
      <c r="D44" s="2" t="s">
        <v>276</v>
      </c>
      <c r="E44" s="2"/>
      <c r="F44" s="2" t="s">
        <v>277</v>
      </c>
      <c r="G44" s="2"/>
      <c r="H44" s="2" t="s">
        <v>205</v>
      </c>
      <c r="I44" s="36">
        <v>3</v>
      </c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8"/>
      <c r="U44" s="45"/>
      <c r="V44" s="45"/>
      <c r="W44" s="45"/>
      <c r="X44" s="45"/>
      <c r="Y44" s="45"/>
      <c r="Z44" s="45"/>
      <c r="AA44" s="45"/>
      <c r="AB44" s="45"/>
      <c r="AC44" s="45"/>
      <c r="AD44" s="39"/>
      <c r="AE44" s="40"/>
      <c r="AF44" s="38"/>
      <c r="AG44" s="38"/>
      <c r="AH44" s="38">
        <v>1098</v>
      </c>
      <c r="AI44" s="41"/>
      <c r="AJ44" s="42"/>
      <c r="AK44" s="42"/>
      <c r="AL44" s="42"/>
      <c r="AM44" s="42"/>
      <c r="AN44" s="43"/>
      <c r="AO44" s="42"/>
      <c r="AR44" s="4">
        <f>0.6*1830</f>
        <v>1098</v>
      </c>
      <c r="AS44" s="4">
        <v>61</v>
      </c>
      <c r="AT44" s="4">
        <v>1830</v>
      </c>
    </row>
    <row r="45" s="4" customFormat="1" customHeight="1" spans="1:46">
      <c r="A45" s="36">
        <v>39</v>
      </c>
      <c r="B45" s="36"/>
      <c r="C45" s="2"/>
      <c r="D45" s="2" t="s">
        <v>278</v>
      </c>
      <c r="E45" s="2"/>
      <c r="F45" s="2" t="s">
        <v>256</v>
      </c>
      <c r="G45" s="2"/>
      <c r="H45" s="2" t="s">
        <v>205</v>
      </c>
      <c r="I45" s="36">
        <v>1</v>
      </c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8"/>
      <c r="U45" s="45"/>
      <c r="V45" s="45"/>
      <c r="W45" s="45"/>
      <c r="X45" s="45"/>
      <c r="Y45" s="45"/>
      <c r="Z45" s="45"/>
      <c r="AA45" s="45"/>
      <c r="AB45" s="45"/>
      <c r="AC45" s="45"/>
      <c r="AD45" s="39"/>
      <c r="AE45" s="40"/>
      <c r="AF45" s="38"/>
      <c r="AG45" s="38"/>
      <c r="AH45" s="38">
        <f t="shared" ref="AH45:AH49" si="11">AR45*AT45</f>
        <v>388.8</v>
      </c>
      <c r="AI45" s="41"/>
      <c r="AJ45" s="42"/>
      <c r="AK45" s="42"/>
      <c r="AL45" s="42"/>
      <c r="AM45" s="42"/>
      <c r="AN45" s="43"/>
      <c r="AO45" s="42"/>
      <c r="AR45" s="4">
        <v>0.6</v>
      </c>
      <c r="AS45" s="4">
        <v>36</v>
      </c>
      <c r="AT45" s="4">
        <v>648</v>
      </c>
    </row>
    <row r="46" s="4" customFormat="1" customHeight="1" spans="1:46">
      <c r="A46" s="36">
        <v>40</v>
      </c>
      <c r="B46" s="36"/>
      <c r="C46" s="2"/>
      <c r="D46" s="2" t="s">
        <v>279</v>
      </c>
      <c r="E46" s="2"/>
      <c r="F46" s="2" t="s">
        <v>280</v>
      </c>
      <c r="G46" s="2"/>
      <c r="H46" s="2" t="s">
        <v>205</v>
      </c>
      <c r="I46" s="36">
        <v>1</v>
      </c>
      <c r="J46" s="36"/>
      <c r="K46" s="36"/>
      <c r="L46" s="36"/>
      <c r="M46" s="36"/>
      <c r="N46" s="36"/>
      <c r="O46" s="36"/>
      <c r="P46" s="36"/>
      <c r="Q46" s="36"/>
      <c r="R46" s="37"/>
      <c r="S46" s="37"/>
      <c r="T46" s="38"/>
      <c r="U46" s="45"/>
      <c r="V46" s="45"/>
      <c r="W46" s="45"/>
      <c r="X46" s="45"/>
      <c r="Y46" s="45"/>
      <c r="Z46" s="45"/>
      <c r="AA46" s="45"/>
      <c r="AB46" s="45"/>
      <c r="AC46" s="45"/>
      <c r="AD46" s="39"/>
      <c r="AE46" s="40"/>
      <c r="AF46" s="38"/>
      <c r="AG46" s="38"/>
      <c r="AH46" s="38">
        <f t="shared" si="11"/>
        <v>600</v>
      </c>
      <c r="AI46" s="41"/>
      <c r="AJ46" s="42"/>
      <c r="AK46" s="42"/>
      <c r="AL46" s="42"/>
      <c r="AM46" s="42"/>
      <c r="AN46" s="43"/>
      <c r="AO46" s="42"/>
      <c r="AR46" s="4">
        <f>1.2</f>
        <v>1.2</v>
      </c>
      <c r="AS46" s="4">
        <v>25</v>
      </c>
      <c r="AT46" s="4">
        <v>500</v>
      </c>
    </row>
    <row r="47" s="4" customFormat="1" customHeight="1" spans="1:46">
      <c r="A47" s="36">
        <v>41</v>
      </c>
      <c r="B47" s="36"/>
      <c r="C47" s="2"/>
      <c r="D47" s="2" t="s">
        <v>281</v>
      </c>
      <c r="E47" s="2"/>
      <c r="F47" s="2" t="s">
        <v>282</v>
      </c>
      <c r="G47" s="2"/>
      <c r="H47" s="2" t="s">
        <v>205</v>
      </c>
      <c r="I47" s="36">
        <v>1</v>
      </c>
      <c r="J47" s="36"/>
      <c r="K47" s="36"/>
      <c r="L47" s="36"/>
      <c r="M47" s="36"/>
      <c r="N47" s="36"/>
      <c r="O47" s="36"/>
      <c r="P47" s="36"/>
      <c r="Q47" s="36"/>
      <c r="R47" s="37"/>
      <c r="S47" s="37"/>
      <c r="T47" s="38"/>
      <c r="U47" s="45"/>
      <c r="V47" s="45"/>
      <c r="W47" s="45"/>
      <c r="X47" s="45"/>
      <c r="Y47" s="45"/>
      <c r="Z47" s="45"/>
      <c r="AA47" s="45"/>
      <c r="AB47" s="45"/>
      <c r="AC47" s="45"/>
      <c r="AD47" s="39"/>
      <c r="AE47" s="40"/>
      <c r="AF47" s="38"/>
      <c r="AG47" s="38"/>
      <c r="AH47" s="38">
        <f t="shared" si="11"/>
        <v>576</v>
      </c>
      <c r="AI47" s="41"/>
      <c r="AJ47" s="42"/>
      <c r="AK47" s="42"/>
      <c r="AL47" s="42"/>
      <c r="AM47" s="42"/>
      <c r="AN47" s="43"/>
      <c r="AO47" s="42"/>
      <c r="AR47" s="4">
        <f>0.8</f>
        <v>0.8</v>
      </c>
      <c r="AS47" s="4">
        <v>60</v>
      </c>
      <c r="AT47" s="4">
        <v>720</v>
      </c>
    </row>
    <row r="48" s="4" customFormat="1" customHeight="1" spans="1:46">
      <c r="A48" s="36">
        <v>42</v>
      </c>
      <c r="B48" s="36"/>
      <c r="C48" s="2"/>
      <c r="D48" s="2" t="s">
        <v>283</v>
      </c>
      <c r="E48" s="2"/>
      <c r="F48" s="2" t="s">
        <v>284</v>
      </c>
      <c r="G48" s="2"/>
      <c r="H48" s="2" t="s">
        <v>205</v>
      </c>
      <c r="I48" s="36">
        <v>1</v>
      </c>
      <c r="J48" s="36"/>
      <c r="K48" s="36"/>
      <c r="L48" s="36"/>
      <c r="M48" s="36"/>
      <c r="N48" s="36"/>
      <c r="O48" s="36"/>
      <c r="P48" s="36"/>
      <c r="Q48" s="36"/>
      <c r="R48" s="37"/>
      <c r="S48" s="37"/>
      <c r="T48" s="38"/>
      <c r="U48" s="45"/>
      <c r="V48" s="45"/>
      <c r="W48" s="45"/>
      <c r="X48" s="45"/>
      <c r="Y48" s="45"/>
      <c r="Z48" s="45"/>
      <c r="AA48" s="45"/>
      <c r="AB48" s="45"/>
      <c r="AC48" s="45"/>
      <c r="AD48" s="39"/>
      <c r="AE48" s="40"/>
      <c r="AF48" s="38"/>
      <c r="AG48" s="38"/>
      <c r="AH48" s="38">
        <f t="shared" si="11"/>
        <v>720</v>
      </c>
      <c r="AI48" s="41"/>
      <c r="AJ48" s="42"/>
      <c r="AK48" s="42"/>
      <c r="AL48" s="42"/>
      <c r="AM48" s="42"/>
      <c r="AN48" s="43"/>
      <c r="AO48" s="42"/>
      <c r="AR48" s="4">
        <f>0.8</f>
        <v>0.8</v>
      </c>
      <c r="AS48" s="4">
        <v>90</v>
      </c>
      <c r="AT48" s="4">
        <v>900</v>
      </c>
    </row>
    <row r="49" s="4" customFormat="1" customHeight="1" spans="1:46">
      <c r="A49" s="36">
        <v>43</v>
      </c>
      <c r="B49" s="36"/>
      <c r="C49" s="2"/>
      <c r="D49" s="2" t="s">
        <v>285</v>
      </c>
      <c r="E49" s="2"/>
      <c r="F49" s="2" t="s">
        <v>286</v>
      </c>
      <c r="G49" s="2"/>
      <c r="H49" s="2" t="s">
        <v>205</v>
      </c>
      <c r="I49" s="36">
        <v>1</v>
      </c>
      <c r="J49" s="36"/>
      <c r="K49" s="36"/>
      <c r="L49" s="36"/>
      <c r="M49" s="36"/>
      <c r="N49" s="36"/>
      <c r="O49" s="36"/>
      <c r="P49" s="36"/>
      <c r="Q49" s="36"/>
      <c r="R49" s="37"/>
      <c r="S49" s="37"/>
      <c r="T49" s="38"/>
      <c r="U49" s="45"/>
      <c r="V49" s="45"/>
      <c r="W49" s="45"/>
      <c r="X49" s="45"/>
      <c r="Y49" s="45"/>
      <c r="Z49" s="45"/>
      <c r="AA49" s="45"/>
      <c r="AB49" s="45"/>
      <c r="AC49" s="45"/>
      <c r="AD49" s="39"/>
      <c r="AE49" s="40"/>
      <c r="AF49" s="38"/>
      <c r="AG49" s="38"/>
      <c r="AH49" s="38">
        <f t="shared" si="11"/>
        <v>1800</v>
      </c>
      <c r="AI49" s="41"/>
      <c r="AJ49" s="42"/>
      <c r="AK49" s="42"/>
      <c r="AL49" s="42"/>
      <c r="AM49" s="42"/>
      <c r="AN49" s="43"/>
      <c r="AO49" s="42"/>
      <c r="AR49" s="4">
        <f>1.8</f>
        <v>1.8</v>
      </c>
      <c r="AS49" s="4">
        <v>100</v>
      </c>
      <c r="AT49" s="4">
        <v>1000</v>
      </c>
    </row>
    <row r="50" s="4" customFormat="1" customHeight="1" spans="1:46">
      <c r="A50" s="36">
        <v>44</v>
      </c>
      <c r="B50" s="36"/>
      <c r="C50" s="2"/>
      <c r="D50" s="2" t="s">
        <v>287</v>
      </c>
      <c r="E50" s="2" t="s">
        <v>288</v>
      </c>
      <c r="F50" s="2" t="s">
        <v>289</v>
      </c>
      <c r="G50" s="2"/>
      <c r="H50" s="2" t="s">
        <v>205</v>
      </c>
      <c r="I50" s="36">
        <v>2</v>
      </c>
      <c r="J50" s="36"/>
      <c r="K50" s="36"/>
      <c r="L50" s="36"/>
      <c r="M50" s="36"/>
      <c r="N50" s="36"/>
      <c r="O50" s="36"/>
      <c r="P50" s="36"/>
      <c r="Q50" s="36"/>
      <c r="R50" s="37"/>
      <c r="S50" s="37"/>
      <c r="T50" s="38"/>
      <c r="U50" s="45"/>
      <c r="V50" s="45"/>
      <c r="W50" s="45"/>
      <c r="X50" s="45"/>
      <c r="Y50" s="45"/>
      <c r="Z50" s="45"/>
      <c r="AA50" s="45"/>
      <c r="AB50" s="45"/>
      <c r="AC50" s="45"/>
      <c r="AD50" s="39"/>
      <c r="AE50" s="40"/>
      <c r="AF50" s="38"/>
      <c r="AG50" s="38"/>
      <c r="AH50" s="38">
        <v>384</v>
      </c>
      <c r="AI50" s="41"/>
      <c r="AJ50" s="42"/>
      <c r="AK50" s="42"/>
      <c r="AL50" s="42"/>
      <c r="AM50" s="42"/>
      <c r="AN50" s="43"/>
      <c r="AO50" s="42"/>
      <c r="AR50" s="4">
        <f>0.8*480</f>
        <v>384</v>
      </c>
      <c r="AS50" s="4">
        <v>1</v>
      </c>
      <c r="AT50" s="4">
        <v>480</v>
      </c>
    </row>
    <row r="51" s="4" customFormat="1" customHeight="1" spans="1:46">
      <c r="A51" s="36">
        <v>45</v>
      </c>
      <c r="B51" s="36"/>
      <c r="C51" s="2"/>
      <c r="D51" s="2" t="s">
        <v>290</v>
      </c>
      <c r="E51" s="2" t="s">
        <v>291</v>
      </c>
      <c r="F51" s="2" t="s">
        <v>292</v>
      </c>
      <c r="G51" s="2"/>
      <c r="H51" s="2" t="s">
        <v>205</v>
      </c>
      <c r="I51" s="36">
        <v>3</v>
      </c>
      <c r="J51" s="36"/>
      <c r="K51" s="36"/>
      <c r="L51" s="36"/>
      <c r="M51" s="36"/>
      <c r="N51" s="36"/>
      <c r="O51" s="36"/>
      <c r="P51" s="36"/>
      <c r="Q51" s="36"/>
      <c r="R51" s="37"/>
      <c r="S51" s="37"/>
      <c r="T51" s="38"/>
      <c r="U51" s="45"/>
      <c r="V51" s="45"/>
      <c r="W51" s="45"/>
      <c r="X51" s="45"/>
      <c r="Y51" s="45"/>
      <c r="Z51" s="45"/>
      <c r="AA51" s="45"/>
      <c r="AB51" s="45"/>
      <c r="AC51" s="45"/>
      <c r="AD51" s="39"/>
      <c r="AE51" s="40"/>
      <c r="AF51" s="38"/>
      <c r="AG51" s="38"/>
      <c r="AH51" s="38">
        <f t="shared" ref="AH51:AH55" si="12">AR51*AT51</f>
        <v>2995.2</v>
      </c>
      <c r="AI51" s="41"/>
      <c r="AJ51" s="42"/>
      <c r="AK51" s="42"/>
      <c r="AL51" s="42"/>
      <c r="AM51" s="42"/>
      <c r="AN51" s="43"/>
      <c r="AO51" s="42"/>
      <c r="AR51" s="4">
        <f>0.6</f>
        <v>0.6</v>
      </c>
      <c r="AS51" s="4">
        <v>8</v>
      </c>
      <c r="AT51" s="4">
        <v>4992</v>
      </c>
    </row>
    <row r="52" s="4" customFormat="1" customHeight="1" spans="1:46">
      <c r="A52" s="36">
        <v>46</v>
      </c>
      <c r="B52" s="36"/>
      <c r="C52" s="2"/>
      <c r="D52" s="2" t="s">
        <v>293</v>
      </c>
      <c r="E52" s="2"/>
      <c r="F52" s="2" t="s">
        <v>294</v>
      </c>
      <c r="G52" s="2"/>
      <c r="H52" s="2" t="s">
        <v>205</v>
      </c>
      <c r="I52" s="36">
        <v>1</v>
      </c>
      <c r="J52" s="36"/>
      <c r="K52" s="36"/>
      <c r="L52" s="36"/>
      <c r="M52" s="36"/>
      <c r="N52" s="36"/>
      <c r="O52" s="36"/>
      <c r="P52" s="36"/>
      <c r="Q52" s="36"/>
      <c r="R52" s="37"/>
      <c r="S52" s="37"/>
      <c r="T52" s="38"/>
      <c r="U52" s="45"/>
      <c r="V52" s="45"/>
      <c r="W52" s="45"/>
      <c r="X52" s="45"/>
      <c r="Y52" s="45"/>
      <c r="Z52" s="45"/>
      <c r="AA52" s="45"/>
      <c r="AB52" s="45"/>
      <c r="AC52" s="45"/>
      <c r="AD52" s="39"/>
      <c r="AE52" s="40"/>
      <c r="AF52" s="38"/>
      <c r="AG52" s="38"/>
      <c r="AH52" s="38">
        <v>480</v>
      </c>
      <c r="AI52" s="41"/>
      <c r="AJ52" s="42"/>
      <c r="AK52" s="42"/>
      <c r="AL52" s="42"/>
      <c r="AM52" s="42"/>
      <c r="AN52" s="43"/>
      <c r="AO52" s="42"/>
      <c r="AR52" s="4">
        <f>0.6*800</f>
        <v>480</v>
      </c>
      <c r="AS52" s="4">
        <v>100</v>
      </c>
      <c r="AT52" s="4">
        <v>800</v>
      </c>
    </row>
    <row r="53" s="4" customFormat="1" customHeight="1" spans="1:46">
      <c r="A53" s="36">
        <v>47</v>
      </c>
      <c r="B53" s="36"/>
      <c r="C53" s="2"/>
      <c r="D53" s="2" t="s">
        <v>295</v>
      </c>
      <c r="E53" s="2"/>
      <c r="F53" s="2" t="s">
        <v>296</v>
      </c>
      <c r="G53" s="2"/>
      <c r="H53" s="2" t="s">
        <v>205</v>
      </c>
      <c r="I53" s="36">
        <v>1</v>
      </c>
      <c r="J53" s="36"/>
      <c r="K53" s="36"/>
      <c r="L53" s="36"/>
      <c r="M53" s="36"/>
      <c r="N53" s="36"/>
      <c r="O53" s="36"/>
      <c r="P53" s="36"/>
      <c r="Q53" s="36"/>
      <c r="R53" s="37"/>
      <c r="S53" s="37"/>
      <c r="T53" s="38"/>
      <c r="U53" s="45"/>
      <c r="V53" s="45"/>
      <c r="W53" s="45"/>
      <c r="X53" s="45"/>
      <c r="Y53" s="45"/>
      <c r="Z53" s="45"/>
      <c r="AA53" s="45"/>
      <c r="AB53" s="45"/>
      <c r="AC53" s="45"/>
      <c r="AD53" s="39"/>
      <c r="AE53" s="40"/>
      <c r="AF53" s="38"/>
      <c r="AG53" s="38"/>
      <c r="AH53" s="38">
        <v>480</v>
      </c>
      <c r="AI53" s="41"/>
      <c r="AJ53" s="42"/>
      <c r="AK53" s="42"/>
      <c r="AL53" s="42"/>
      <c r="AM53" s="42"/>
      <c r="AN53" s="43"/>
      <c r="AO53" s="42"/>
      <c r="AR53" s="4">
        <f>0.6*800</f>
        <v>480</v>
      </c>
      <c r="AS53" s="4">
        <v>128</v>
      </c>
      <c r="AT53" s="4">
        <v>1152</v>
      </c>
    </row>
    <row r="54" s="4" customFormat="1" customHeight="1" spans="1:46">
      <c r="A54" s="36">
        <v>48</v>
      </c>
      <c r="B54" s="36"/>
      <c r="C54" s="2"/>
      <c r="D54" s="2" t="s">
        <v>297</v>
      </c>
      <c r="E54" s="2" t="s">
        <v>298</v>
      </c>
      <c r="F54" s="2" t="s">
        <v>299</v>
      </c>
      <c r="G54" s="2"/>
      <c r="H54" s="2" t="s">
        <v>205</v>
      </c>
      <c r="I54" s="36">
        <v>2</v>
      </c>
      <c r="J54" s="36"/>
      <c r="K54" s="36"/>
      <c r="L54" s="36"/>
      <c r="M54" s="36"/>
      <c r="N54" s="36"/>
      <c r="O54" s="36"/>
      <c r="P54" s="36"/>
      <c r="Q54" s="36"/>
      <c r="R54" s="37"/>
      <c r="S54" s="37"/>
      <c r="T54" s="38"/>
      <c r="U54" s="45"/>
      <c r="V54" s="45"/>
      <c r="W54" s="45"/>
      <c r="X54" s="45"/>
      <c r="Y54" s="45"/>
      <c r="Z54" s="45"/>
      <c r="AA54" s="45"/>
      <c r="AB54" s="45"/>
      <c r="AC54" s="45"/>
      <c r="AD54" s="39"/>
      <c r="AE54" s="40"/>
      <c r="AF54" s="38"/>
      <c r="AG54" s="38"/>
      <c r="AH54" s="38">
        <f t="shared" si="12"/>
        <v>800</v>
      </c>
      <c r="AI54" s="41"/>
      <c r="AJ54" s="42"/>
      <c r="AK54" s="42"/>
      <c r="AL54" s="42"/>
      <c r="AM54" s="42"/>
      <c r="AN54" s="43"/>
      <c r="AO54" s="42"/>
      <c r="AR54" s="4">
        <f t="shared" ref="AR54:AR60" si="13">0.8</f>
        <v>0.8</v>
      </c>
      <c r="AT54" s="4">
        <v>1000</v>
      </c>
    </row>
    <row r="55" s="4" customFormat="1" customHeight="1" spans="1:46">
      <c r="A55" s="36">
        <v>49</v>
      </c>
      <c r="B55" s="36"/>
      <c r="C55" s="2"/>
      <c r="D55" s="2" t="s">
        <v>300</v>
      </c>
      <c r="E55" s="2" t="s">
        <v>301</v>
      </c>
      <c r="F55" s="2" t="s">
        <v>302</v>
      </c>
      <c r="G55" s="2"/>
      <c r="H55" s="2" t="s">
        <v>205</v>
      </c>
      <c r="I55" s="36">
        <v>2</v>
      </c>
      <c r="J55" s="36"/>
      <c r="K55" s="36"/>
      <c r="L55" s="36"/>
      <c r="M55" s="36"/>
      <c r="N55" s="36"/>
      <c r="O55" s="36"/>
      <c r="P55" s="36"/>
      <c r="Q55" s="36"/>
      <c r="R55" s="37"/>
      <c r="S55" s="37"/>
      <c r="T55" s="38"/>
      <c r="U55" s="45"/>
      <c r="V55" s="45"/>
      <c r="W55" s="45"/>
      <c r="X55" s="45"/>
      <c r="Y55" s="45"/>
      <c r="Z55" s="45"/>
      <c r="AA55" s="45"/>
      <c r="AB55" s="45"/>
      <c r="AC55" s="45"/>
      <c r="AD55" s="39"/>
      <c r="AE55" s="40"/>
      <c r="AF55" s="38"/>
      <c r="AG55" s="38"/>
      <c r="AH55" s="38">
        <f t="shared" si="12"/>
        <v>1382.4</v>
      </c>
      <c r="AI55" s="41"/>
      <c r="AJ55" s="42"/>
      <c r="AK55" s="42"/>
      <c r="AL55" s="42"/>
      <c r="AM55" s="42"/>
      <c r="AN55" s="43"/>
      <c r="AO55" s="42"/>
      <c r="AP55" s="44"/>
      <c r="AR55" s="4">
        <f t="shared" si="13"/>
        <v>0.8</v>
      </c>
      <c r="AT55" s="4">
        <v>1728</v>
      </c>
    </row>
    <row r="56" s="4" customFormat="1" customHeight="1" spans="1:46">
      <c r="A56" s="36">
        <v>50</v>
      </c>
      <c r="B56" s="36"/>
      <c r="C56" s="2"/>
      <c r="D56" s="2" t="s">
        <v>303</v>
      </c>
      <c r="E56" s="2" t="s">
        <v>212</v>
      </c>
      <c r="F56" s="2" t="s">
        <v>304</v>
      </c>
      <c r="G56" s="2"/>
      <c r="H56" s="2" t="s">
        <v>205</v>
      </c>
      <c r="I56" s="36">
        <v>2</v>
      </c>
      <c r="J56" s="36"/>
      <c r="K56" s="36"/>
      <c r="L56" s="36"/>
      <c r="M56" s="36"/>
      <c r="N56" s="36"/>
      <c r="O56" s="36"/>
      <c r="P56" s="36"/>
      <c r="Q56" s="36"/>
      <c r="R56" s="37"/>
      <c r="S56" s="37"/>
      <c r="T56" s="38"/>
      <c r="U56" s="45"/>
      <c r="V56" s="45"/>
      <c r="W56" s="45"/>
      <c r="X56" s="45"/>
      <c r="Y56" s="45"/>
      <c r="Z56" s="45"/>
      <c r="AA56" s="45"/>
      <c r="AB56" s="45"/>
      <c r="AC56" s="45"/>
      <c r="AD56" s="39"/>
      <c r="AE56" s="40"/>
      <c r="AF56" s="38"/>
      <c r="AG56" s="38"/>
      <c r="AH56" s="38">
        <v>96</v>
      </c>
      <c r="AI56" s="41"/>
      <c r="AJ56" s="42"/>
      <c r="AK56" s="42"/>
      <c r="AL56" s="42"/>
      <c r="AM56" s="42"/>
      <c r="AN56" s="43"/>
      <c r="AO56" s="42"/>
      <c r="AP56" s="44"/>
      <c r="AR56" s="4">
        <f>0.8*120</f>
        <v>96</v>
      </c>
      <c r="AT56" s="4">
        <v>1940</v>
      </c>
    </row>
    <row r="57" s="4" customFormat="1" customHeight="1" spans="1:46">
      <c r="A57" s="36">
        <v>51</v>
      </c>
      <c r="B57" s="36"/>
      <c r="C57" s="2"/>
      <c r="D57" s="2" t="s">
        <v>305</v>
      </c>
      <c r="E57" s="2" t="s">
        <v>298</v>
      </c>
      <c r="F57" s="2" t="s">
        <v>306</v>
      </c>
      <c r="G57" s="2"/>
      <c r="H57" s="2" t="s">
        <v>205</v>
      </c>
      <c r="I57" s="36">
        <v>5</v>
      </c>
      <c r="J57" s="36"/>
      <c r="K57" s="36"/>
      <c r="L57" s="36"/>
      <c r="M57" s="36"/>
      <c r="N57" s="36"/>
      <c r="O57" s="36"/>
      <c r="P57" s="36"/>
      <c r="Q57" s="36"/>
      <c r="R57" s="37"/>
      <c r="S57" s="37"/>
      <c r="T57" s="38"/>
      <c r="U57" s="45"/>
      <c r="V57" s="45"/>
      <c r="W57" s="45"/>
      <c r="X57" s="45"/>
      <c r="Y57" s="45"/>
      <c r="Z57" s="45"/>
      <c r="AA57" s="45"/>
      <c r="AB57" s="45"/>
      <c r="AC57" s="45"/>
      <c r="AD57" s="39"/>
      <c r="AE57" s="40"/>
      <c r="AF57" s="38"/>
      <c r="AG57" s="38"/>
      <c r="AH57" s="38">
        <f t="shared" ref="AH57:AH61" si="14">AR57*AT57</f>
        <v>72</v>
      </c>
      <c r="AI57" s="41"/>
      <c r="AJ57" s="42"/>
      <c r="AK57" s="42"/>
      <c r="AL57" s="42"/>
      <c r="AM57" s="42"/>
      <c r="AN57" s="43"/>
      <c r="AO57" s="42"/>
      <c r="AP57" s="44"/>
      <c r="AR57" s="4">
        <f>0.6</f>
        <v>0.6</v>
      </c>
      <c r="AT57" s="4">
        <v>120</v>
      </c>
    </row>
    <row r="58" s="4" customFormat="1" customHeight="1" spans="1:46">
      <c r="A58" s="36">
        <v>52</v>
      </c>
      <c r="B58" s="36"/>
      <c r="C58" s="2"/>
      <c r="D58" s="2" t="s">
        <v>307</v>
      </c>
      <c r="E58" s="2"/>
      <c r="F58" s="2" t="s">
        <v>308</v>
      </c>
      <c r="G58" s="2"/>
      <c r="H58" s="2" t="s">
        <v>205</v>
      </c>
      <c r="I58" s="36">
        <v>2</v>
      </c>
      <c r="J58" s="36"/>
      <c r="K58" s="36"/>
      <c r="L58" s="36"/>
      <c r="M58" s="36"/>
      <c r="N58" s="36"/>
      <c r="O58" s="36"/>
      <c r="P58" s="36"/>
      <c r="Q58" s="36"/>
      <c r="R58" s="37"/>
      <c r="S58" s="37"/>
      <c r="T58" s="38"/>
      <c r="U58" s="45"/>
      <c r="V58" s="45"/>
      <c r="W58" s="45"/>
      <c r="X58" s="45"/>
      <c r="Y58" s="45"/>
      <c r="Z58" s="45"/>
      <c r="AA58" s="45"/>
      <c r="AB58" s="45"/>
      <c r="AC58" s="45"/>
      <c r="AD58" s="39"/>
      <c r="AE58" s="40"/>
      <c r="AF58" s="38"/>
      <c r="AG58" s="38"/>
      <c r="AH58" s="38">
        <f t="shared" si="14"/>
        <v>600</v>
      </c>
      <c r="AI58" s="41"/>
      <c r="AJ58" s="42"/>
      <c r="AK58" s="42"/>
      <c r="AL58" s="42"/>
      <c r="AM58" s="42"/>
      <c r="AN58" s="43"/>
      <c r="AO58" s="42"/>
      <c r="AP58" s="44"/>
      <c r="AR58" s="4">
        <f>0.6</f>
        <v>0.6</v>
      </c>
      <c r="AS58" s="4">
        <v>100</v>
      </c>
      <c r="AT58" s="4">
        <v>1000</v>
      </c>
    </row>
    <row r="59" s="4" customFormat="1" customHeight="1" spans="1:46">
      <c r="A59" s="36">
        <v>53</v>
      </c>
      <c r="B59" s="36"/>
      <c r="C59" s="2"/>
      <c r="D59" s="2" t="s">
        <v>309</v>
      </c>
      <c r="E59" s="2"/>
      <c r="F59" s="2" t="s">
        <v>310</v>
      </c>
      <c r="G59" s="2"/>
      <c r="H59" s="2" t="s">
        <v>205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7"/>
      <c r="S59" s="37"/>
      <c r="T59" s="38"/>
      <c r="U59" s="45"/>
      <c r="V59" s="45"/>
      <c r="W59" s="45"/>
      <c r="X59" s="45"/>
      <c r="Y59" s="45"/>
      <c r="Z59" s="45"/>
      <c r="AA59" s="45"/>
      <c r="AB59" s="45"/>
      <c r="AC59" s="45"/>
      <c r="AD59" s="39"/>
      <c r="AE59" s="40"/>
      <c r="AF59" s="38"/>
      <c r="AG59" s="38"/>
      <c r="AH59" s="38">
        <f t="shared" si="14"/>
        <v>720</v>
      </c>
      <c r="AI59" s="41"/>
      <c r="AJ59" s="42"/>
      <c r="AK59" s="42"/>
      <c r="AL59" s="42"/>
      <c r="AM59" s="42"/>
      <c r="AN59" s="43"/>
      <c r="AO59" s="42"/>
      <c r="AP59" s="44"/>
      <c r="AR59" s="4">
        <f t="shared" si="13"/>
        <v>0.8</v>
      </c>
      <c r="AS59" s="4">
        <v>100</v>
      </c>
      <c r="AT59" s="4">
        <v>900</v>
      </c>
    </row>
    <row r="60" s="4" customFormat="1" customHeight="1" spans="1:46">
      <c r="A60" s="36">
        <v>54</v>
      </c>
      <c r="B60" s="36"/>
      <c r="C60" s="2"/>
      <c r="D60" s="1" t="s">
        <v>311</v>
      </c>
      <c r="E60" s="2" t="s">
        <v>298</v>
      </c>
      <c r="F60" s="2" t="s">
        <v>312</v>
      </c>
      <c r="G60" s="2"/>
      <c r="H60" s="2" t="s">
        <v>205</v>
      </c>
      <c r="I60" s="36">
        <v>3</v>
      </c>
      <c r="J60" s="36"/>
      <c r="K60" s="36"/>
      <c r="L60" s="36"/>
      <c r="M60" s="36"/>
      <c r="N60" s="36"/>
      <c r="O60" s="36"/>
      <c r="P60" s="36"/>
      <c r="Q60" s="36"/>
      <c r="R60" s="37"/>
      <c r="S60" s="37"/>
      <c r="T60" s="38"/>
      <c r="U60" s="45"/>
      <c r="V60" s="45"/>
      <c r="W60" s="45"/>
      <c r="X60" s="45"/>
      <c r="Y60" s="45"/>
      <c r="Z60" s="45"/>
      <c r="AA60" s="45"/>
      <c r="AB60" s="45"/>
      <c r="AC60" s="45"/>
      <c r="AD60" s="39"/>
      <c r="AE60" s="40"/>
      <c r="AF60" s="38"/>
      <c r="AG60" s="38"/>
      <c r="AH60" s="38">
        <f t="shared" si="14"/>
        <v>640</v>
      </c>
      <c r="AI60" s="41"/>
      <c r="AJ60" s="42"/>
      <c r="AK60" s="42"/>
      <c r="AL60" s="42"/>
      <c r="AM60" s="42"/>
      <c r="AN60" s="43"/>
      <c r="AO60" s="42"/>
      <c r="AP60" s="44"/>
      <c r="AR60" s="4">
        <f t="shared" si="13"/>
        <v>0.8</v>
      </c>
      <c r="AT60" s="4">
        <v>800</v>
      </c>
    </row>
    <row r="61" s="4" customFormat="1" customHeight="1" spans="1:46">
      <c r="A61" s="36">
        <v>55</v>
      </c>
      <c r="B61" s="36"/>
      <c r="C61" s="2"/>
      <c r="D61" s="2" t="s">
        <v>313</v>
      </c>
      <c r="E61" s="2"/>
      <c r="F61" s="2" t="s">
        <v>314</v>
      </c>
      <c r="G61" s="2"/>
      <c r="H61" s="2" t="s">
        <v>205</v>
      </c>
      <c r="I61" s="36">
        <v>1</v>
      </c>
      <c r="J61" s="36"/>
      <c r="K61" s="36"/>
      <c r="L61" s="36"/>
      <c r="M61" s="36"/>
      <c r="N61" s="36"/>
      <c r="O61" s="36"/>
      <c r="P61" s="36"/>
      <c r="Q61" s="36"/>
      <c r="R61" s="37"/>
      <c r="S61" s="37"/>
      <c r="T61" s="38"/>
      <c r="U61" s="45"/>
      <c r="V61" s="45"/>
      <c r="W61" s="45"/>
      <c r="X61" s="45"/>
      <c r="Y61" s="45"/>
      <c r="Z61" s="45"/>
      <c r="AA61" s="45"/>
      <c r="AB61" s="45"/>
      <c r="AC61" s="45"/>
      <c r="AD61" s="39"/>
      <c r="AE61" s="40"/>
      <c r="AF61" s="38"/>
      <c r="AG61" s="38"/>
      <c r="AH61" s="38">
        <f t="shared" si="14"/>
        <v>960</v>
      </c>
      <c r="AI61" s="41"/>
      <c r="AJ61" s="42"/>
      <c r="AK61" s="42"/>
      <c r="AL61" s="42"/>
      <c r="AM61" s="42"/>
      <c r="AN61" s="43"/>
      <c r="AO61" s="42"/>
      <c r="AP61" s="44"/>
      <c r="AR61" s="4">
        <f>1.2</f>
        <v>1.2</v>
      </c>
      <c r="AS61" s="4">
        <v>100</v>
      </c>
      <c r="AT61" s="4">
        <v>800</v>
      </c>
    </row>
    <row r="62" s="4" customFormat="1" customHeight="1" spans="1:46">
      <c r="A62" s="36">
        <v>56</v>
      </c>
      <c r="B62" s="36"/>
      <c r="C62" s="2"/>
      <c r="D62" s="2" t="s">
        <v>315</v>
      </c>
      <c r="E62" s="2"/>
      <c r="F62" s="2" t="s">
        <v>316</v>
      </c>
      <c r="G62" s="2"/>
      <c r="H62" s="2" t="s">
        <v>205</v>
      </c>
      <c r="I62" s="36">
        <v>1</v>
      </c>
      <c r="J62" s="36"/>
      <c r="K62" s="36"/>
      <c r="L62" s="36"/>
      <c r="M62" s="36"/>
      <c r="N62" s="36"/>
      <c r="O62" s="36"/>
      <c r="P62" s="36"/>
      <c r="Q62" s="36"/>
      <c r="R62" s="37"/>
      <c r="S62" s="37"/>
      <c r="T62" s="38"/>
      <c r="U62" s="45"/>
      <c r="V62" s="45"/>
      <c r="W62" s="45"/>
      <c r="X62" s="45"/>
      <c r="Y62" s="45"/>
      <c r="Z62" s="45"/>
      <c r="AA62" s="45"/>
      <c r="AB62" s="45"/>
      <c r="AC62" s="45"/>
      <c r="AD62" s="39"/>
      <c r="AE62" s="40"/>
      <c r="AF62" s="38"/>
      <c r="AG62" s="38"/>
      <c r="AH62" s="38">
        <v>800</v>
      </c>
      <c r="AI62" s="41"/>
      <c r="AJ62" s="42"/>
      <c r="AK62" s="42"/>
      <c r="AL62" s="42"/>
      <c r="AM62" s="42"/>
      <c r="AN62" s="43"/>
      <c r="AO62" s="42"/>
      <c r="AP62" s="44"/>
      <c r="AR62" s="4">
        <f>0.8*1000</f>
        <v>800</v>
      </c>
      <c r="AS62" s="4">
        <v>100</v>
      </c>
      <c r="AT62" s="4">
        <v>1000</v>
      </c>
    </row>
    <row r="63" s="4" customFormat="1" customHeight="1" spans="1:46">
      <c r="A63" s="36">
        <v>57</v>
      </c>
      <c r="B63" s="36"/>
      <c r="C63" s="2"/>
      <c r="D63" s="2" t="s">
        <v>317</v>
      </c>
      <c r="E63" s="2" t="s">
        <v>318</v>
      </c>
      <c r="F63" s="2" t="s">
        <v>319</v>
      </c>
      <c r="G63" s="2"/>
      <c r="H63" s="2" t="s">
        <v>205</v>
      </c>
      <c r="I63" s="36">
        <v>1</v>
      </c>
      <c r="J63" s="36"/>
      <c r="K63" s="36"/>
      <c r="L63" s="36"/>
      <c r="M63" s="36"/>
      <c r="N63" s="36"/>
      <c r="O63" s="36"/>
      <c r="P63" s="36"/>
      <c r="Q63" s="36"/>
      <c r="R63" s="37"/>
      <c r="S63" s="37"/>
      <c r="T63" s="38"/>
      <c r="U63" s="45"/>
      <c r="V63" s="45"/>
      <c r="W63" s="45"/>
      <c r="X63" s="45"/>
      <c r="Y63" s="45"/>
      <c r="Z63" s="45"/>
      <c r="AA63" s="45"/>
      <c r="AB63" s="45"/>
      <c r="AC63" s="45"/>
      <c r="AD63" s="39"/>
      <c r="AE63" s="40"/>
      <c r="AF63" s="38"/>
      <c r="AG63" s="38"/>
      <c r="AH63" s="38">
        <f t="shared" ref="AH63:AH72" si="15">AR63*AT63</f>
        <v>1440</v>
      </c>
      <c r="AI63" s="41"/>
      <c r="AJ63" s="42"/>
      <c r="AK63" s="42"/>
      <c r="AL63" s="42"/>
      <c r="AM63" s="42"/>
      <c r="AN63" s="43"/>
      <c r="AO63" s="42"/>
      <c r="AP63" s="44"/>
      <c r="AR63" s="4">
        <f>1.2</f>
        <v>1.2</v>
      </c>
      <c r="AT63" s="4">
        <v>1200</v>
      </c>
    </row>
    <row r="64" s="4" customFormat="1" customHeight="1" spans="1:46">
      <c r="A64" s="36">
        <v>58</v>
      </c>
      <c r="B64" s="36"/>
      <c r="C64" s="2"/>
      <c r="D64" s="2" t="s">
        <v>320</v>
      </c>
      <c r="E64" s="2" t="s">
        <v>321</v>
      </c>
      <c r="F64" s="2" t="s">
        <v>322</v>
      </c>
      <c r="G64" s="2"/>
      <c r="H64" s="2" t="s">
        <v>205</v>
      </c>
      <c r="I64" s="36">
        <v>1</v>
      </c>
      <c r="J64" s="36"/>
      <c r="K64" s="36"/>
      <c r="L64" s="36"/>
      <c r="M64" s="36"/>
      <c r="N64" s="36"/>
      <c r="O64" s="36"/>
      <c r="P64" s="36"/>
      <c r="Q64" s="36"/>
      <c r="R64" s="37"/>
      <c r="S64" s="37"/>
      <c r="T64" s="38"/>
      <c r="U64" s="45"/>
      <c r="V64" s="45"/>
      <c r="W64" s="45"/>
      <c r="X64" s="45"/>
      <c r="Y64" s="45"/>
      <c r="Z64" s="45"/>
      <c r="AA64" s="45"/>
      <c r="AB64" s="45"/>
      <c r="AC64" s="45"/>
      <c r="AD64" s="39"/>
      <c r="AE64" s="40"/>
      <c r="AF64" s="38"/>
      <c r="AG64" s="38"/>
      <c r="AH64" s="38">
        <v>800</v>
      </c>
      <c r="AI64" s="41"/>
      <c r="AJ64" s="42"/>
      <c r="AK64" s="42"/>
      <c r="AL64" s="42"/>
      <c r="AM64" s="42"/>
      <c r="AN64" s="43"/>
      <c r="AO64" s="42"/>
      <c r="AP64" s="44"/>
      <c r="AR64" s="4">
        <v>800</v>
      </c>
      <c r="AT64" s="4">
        <v>1152</v>
      </c>
    </row>
    <row r="65" s="4" customFormat="1" customHeight="1" spans="1:46">
      <c r="A65" s="36">
        <v>59</v>
      </c>
      <c r="B65" s="36"/>
      <c r="C65" s="2"/>
      <c r="D65" s="2" t="s">
        <v>323</v>
      </c>
      <c r="E65" s="2"/>
      <c r="F65" s="2" t="s">
        <v>257</v>
      </c>
      <c r="G65" s="2"/>
      <c r="H65" s="2" t="s">
        <v>205</v>
      </c>
      <c r="I65" s="36">
        <v>1</v>
      </c>
      <c r="J65" s="36"/>
      <c r="K65" s="36"/>
      <c r="L65" s="36"/>
      <c r="M65" s="36"/>
      <c r="N65" s="36"/>
      <c r="O65" s="36"/>
      <c r="P65" s="36"/>
      <c r="Q65" s="36"/>
      <c r="R65" s="37"/>
      <c r="S65" s="37"/>
      <c r="T65" s="38"/>
      <c r="U65" s="45"/>
      <c r="V65" s="45"/>
      <c r="W65" s="45"/>
      <c r="X65" s="45"/>
      <c r="Y65" s="45"/>
      <c r="Z65" s="45"/>
      <c r="AA65" s="45"/>
      <c r="AB65" s="45"/>
      <c r="AC65" s="45"/>
      <c r="AD65" s="39"/>
      <c r="AE65" s="40"/>
      <c r="AF65" s="38"/>
      <c r="AG65" s="38"/>
      <c r="AH65" s="38">
        <f t="shared" si="15"/>
        <v>318</v>
      </c>
      <c r="AI65" s="41"/>
      <c r="AJ65" s="42"/>
      <c r="AK65" s="42"/>
      <c r="AL65" s="42"/>
      <c r="AM65" s="42"/>
      <c r="AN65" s="43"/>
      <c r="AO65" s="42"/>
      <c r="AP65" s="44"/>
      <c r="AR65" s="4">
        <f>1.5</f>
        <v>1.5</v>
      </c>
      <c r="AS65" s="4">
        <v>36</v>
      </c>
      <c r="AT65" s="4">
        <v>212</v>
      </c>
    </row>
    <row r="66" s="4" customFormat="1" customHeight="1" spans="1:46">
      <c r="A66" s="36">
        <v>60</v>
      </c>
      <c r="B66" s="36"/>
      <c r="C66" s="2"/>
      <c r="D66" s="2" t="s">
        <v>324</v>
      </c>
      <c r="E66" s="2" t="s">
        <v>325</v>
      </c>
      <c r="F66" s="2" t="s">
        <v>326</v>
      </c>
      <c r="G66" s="2"/>
      <c r="H66" s="2" t="s">
        <v>205</v>
      </c>
      <c r="I66" s="36">
        <v>2</v>
      </c>
      <c r="J66" s="36"/>
      <c r="K66" s="36"/>
      <c r="L66" s="36"/>
      <c r="M66" s="36"/>
      <c r="N66" s="36"/>
      <c r="O66" s="36"/>
      <c r="P66" s="36"/>
      <c r="Q66" s="36"/>
      <c r="R66" s="37"/>
      <c r="S66" s="37"/>
      <c r="T66" s="38"/>
      <c r="U66" s="45"/>
      <c r="V66" s="45"/>
      <c r="W66" s="45"/>
      <c r="X66" s="45"/>
      <c r="Y66" s="45"/>
      <c r="Z66" s="45"/>
      <c r="AA66" s="45"/>
      <c r="AB66" s="45"/>
      <c r="AC66" s="45"/>
      <c r="AD66" s="39"/>
      <c r="AE66" s="40"/>
      <c r="AF66" s="38"/>
      <c r="AG66" s="38"/>
      <c r="AH66" s="38">
        <f t="shared" si="15"/>
        <v>460.8</v>
      </c>
      <c r="AI66" s="41"/>
      <c r="AJ66" s="42"/>
      <c r="AK66" s="42"/>
      <c r="AL66" s="42"/>
      <c r="AM66" s="42"/>
      <c r="AN66" s="43"/>
      <c r="AO66" s="42"/>
      <c r="AP66" s="44"/>
      <c r="AR66" s="4">
        <f>0.9</f>
        <v>0.9</v>
      </c>
      <c r="AT66" s="4">
        <v>512</v>
      </c>
    </row>
    <row r="67" s="4" customFormat="1" customHeight="1" spans="1:46">
      <c r="A67" s="36">
        <v>61</v>
      </c>
      <c r="B67" s="36"/>
      <c r="C67" s="2"/>
      <c r="D67" s="2" t="s">
        <v>327</v>
      </c>
      <c r="E67" s="2"/>
      <c r="F67" s="2" t="s">
        <v>280</v>
      </c>
      <c r="G67" s="2"/>
      <c r="H67" s="2" t="s">
        <v>205</v>
      </c>
      <c r="I67" s="36">
        <v>1</v>
      </c>
      <c r="J67" s="36"/>
      <c r="K67" s="36"/>
      <c r="L67" s="36"/>
      <c r="M67" s="36"/>
      <c r="N67" s="36"/>
      <c r="O67" s="36"/>
      <c r="P67" s="36"/>
      <c r="Q67" s="36"/>
      <c r="R67" s="37"/>
      <c r="S67" s="37"/>
      <c r="T67" s="38"/>
      <c r="U67" s="45"/>
      <c r="V67" s="45"/>
      <c r="W67" s="45"/>
      <c r="X67" s="45"/>
      <c r="Y67" s="45"/>
      <c r="Z67" s="45"/>
      <c r="AA67" s="45"/>
      <c r="AB67" s="45"/>
      <c r="AC67" s="45"/>
      <c r="AD67" s="39"/>
      <c r="AE67" s="40"/>
      <c r="AF67" s="38"/>
      <c r="AG67" s="38"/>
      <c r="AH67" s="38">
        <f t="shared" si="15"/>
        <v>750</v>
      </c>
      <c r="AI67" s="41"/>
      <c r="AJ67" s="42"/>
      <c r="AK67" s="42"/>
      <c r="AL67" s="42"/>
      <c r="AM67" s="42"/>
      <c r="AN67" s="43"/>
      <c r="AO67" s="42"/>
      <c r="AP67" s="44"/>
      <c r="AR67" s="4">
        <f>1.5</f>
        <v>1.5</v>
      </c>
      <c r="AS67" s="4">
        <v>25</v>
      </c>
      <c r="AT67" s="4">
        <v>500</v>
      </c>
    </row>
    <row r="68" s="4" customFormat="1" customHeight="1" spans="1:46">
      <c r="A68" s="36">
        <v>62</v>
      </c>
      <c r="B68" s="36"/>
      <c r="C68" s="2"/>
      <c r="D68" s="2" t="s">
        <v>328</v>
      </c>
      <c r="E68" s="2"/>
      <c r="F68" s="2" t="s">
        <v>329</v>
      </c>
      <c r="G68" s="2"/>
      <c r="H68" s="2" t="s">
        <v>205</v>
      </c>
      <c r="I68" s="36">
        <v>1</v>
      </c>
      <c r="J68" s="36"/>
      <c r="K68" s="36"/>
      <c r="L68" s="36"/>
      <c r="M68" s="36"/>
      <c r="N68" s="36"/>
      <c r="O68" s="36"/>
      <c r="P68" s="36"/>
      <c r="Q68" s="36"/>
      <c r="R68" s="37"/>
      <c r="S68" s="37"/>
      <c r="T68" s="38"/>
      <c r="U68" s="45"/>
      <c r="V68" s="45"/>
      <c r="W68" s="45"/>
      <c r="X68" s="45"/>
      <c r="Y68" s="45"/>
      <c r="Z68" s="45"/>
      <c r="AA68" s="45"/>
      <c r="AB68" s="45"/>
      <c r="AC68" s="45"/>
      <c r="AD68" s="39"/>
      <c r="AE68" s="40"/>
      <c r="AF68" s="38"/>
      <c r="AG68" s="38"/>
      <c r="AH68" s="38">
        <f t="shared" si="15"/>
        <v>700</v>
      </c>
      <c r="AI68" s="41"/>
      <c r="AJ68" s="42"/>
      <c r="AK68" s="42"/>
      <c r="AL68" s="42"/>
      <c r="AM68" s="42"/>
      <c r="AN68" s="43"/>
      <c r="AO68" s="42"/>
      <c r="AP68" s="44"/>
      <c r="AR68" s="4">
        <f>0.8</f>
        <v>0.8</v>
      </c>
      <c r="AS68" s="4">
        <v>35</v>
      </c>
      <c r="AT68" s="4">
        <v>875</v>
      </c>
    </row>
    <row r="69" s="4" customFormat="1" customHeight="1" spans="1:46">
      <c r="A69" s="36">
        <v>63</v>
      </c>
      <c r="B69" s="36"/>
      <c r="C69" s="2"/>
      <c r="D69" s="2" t="s">
        <v>330</v>
      </c>
      <c r="E69" s="2" t="s">
        <v>331</v>
      </c>
      <c r="F69" s="2" t="s">
        <v>332</v>
      </c>
      <c r="G69" s="2"/>
      <c r="H69" s="2" t="s">
        <v>205</v>
      </c>
      <c r="I69" s="36">
        <v>3</v>
      </c>
      <c r="J69" s="36"/>
      <c r="K69" s="36"/>
      <c r="L69" s="36"/>
      <c r="M69" s="36"/>
      <c r="N69" s="36"/>
      <c r="O69" s="36"/>
      <c r="P69" s="36"/>
      <c r="Q69" s="36"/>
      <c r="R69" s="37"/>
      <c r="S69" s="37"/>
      <c r="T69" s="38"/>
      <c r="U69" s="45"/>
      <c r="V69" s="45"/>
      <c r="W69" s="45"/>
      <c r="X69" s="45"/>
      <c r="Y69" s="45"/>
      <c r="Z69" s="45"/>
      <c r="AA69" s="45"/>
      <c r="AB69" s="45"/>
      <c r="AC69" s="45"/>
      <c r="AD69" s="39"/>
      <c r="AE69" s="40"/>
      <c r="AF69" s="38"/>
      <c r="AG69" s="38"/>
      <c r="AH69" s="38">
        <f t="shared" si="15"/>
        <v>486</v>
      </c>
      <c r="AI69" s="41"/>
      <c r="AJ69" s="42"/>
      <c r="AK69" s="42"/>
      <c r="AL69" s="42"/>
      <c r="AM69" s="42"/>
      <c r="AN69" s="43"/>
      <c r="AO69" s="42"/>
      <c r="AP69" s="44"/>
      <c r="AR69" s="4">
        <f>0.5</f>
        <v>0.5</v>
      </c>
      <c r="AT69" s="4">
        <v>972</v>
      </c>
    </row>
    <row r="70" s="4" customFormat="1" customHeight="1" spans="1:46">
      <c r="A70" s="36">
        <v>64</v>
      </c>
      <c r="B70" s="36"/>
      <c r="C70" s="2"/>
      <c r="D70" s="2" t="s">
        <v>333</v>
      </c>
      <c r="E70" s="2" t="s">
        <v>253</v>
      </c>
      <c r="F70" s="2" t="s">
        <v>334</v>
      </c>
      <c r="G70" s="2"/>
      <c r="H70" s="2" t="s">
        <v>205</v>
      </c>
      <c r="I70" s="36">
        <v>3</v>
      </c>
      <c r="J70" s="36"/>
      <c r="K70" s="36"/>
      <c r="L70" s="36"/>
      <c r="M70" s="36"/>
      <c r="N70" s="36"/>
      <c r="O70" s="36"/>
      <c r="P70" s="36"/>
      <c r="Q70" s="36"/>
      <c r="R70" s="37"/>
      <c r="S70" s="37"/>
      <c r="T70" s="38"/>
      <c r="U70" s="45"/>
      <c r="V70" s="45"/>
      <c r="W70" s="45"/>
      <c r="X70" s="45"/>
      <c r="Y70" s="45"/>
      <c r="Z70" s="45"/>
      <c r="AA70" s="45"/>
      <c r="AB70" s="45"/>
      <c r="AC70" s="45"/>
      <c r="AD70" s="39"/>
      <c r="AE70" s="40"/>
      <c r="AF70" s="38"/>
      <c r="AG70" s="38"/>
      <c r="AH70" s="38">
        <f t="shared" si="15"/>
        <v>240</v>
      </c>
      <c r="AI70" s="41"/>
      <c r="AJ70" s="42"/>
      <c r="AK70" s="42"/>
      <c r="AL70" s="42"/>
      <c r="AM70" s="42"/>
      <c r="AN70" s="43"/>
      <c r="AO70" s="42"/>
      <c r="AP70" s="44"/>
      <c r="AR70" s="4">
        <f>0.3</f>
        <v>0.3</v>
      </c>
      <c r="AS70" s="4">
        <v>25</v>
      </c>
      <c r="AT70" s="4">
        <v>800</v>
      </c>
    </row>
    <row r="71" s="4" customFormat="1" customHeight="1" spans="1:46">
      <c r="A71" s="36">
        <v>65</v>
      </c>
      <c r="B71" s="36"/>
      <c r="C71" s="2"/>
      <c r="D71" s="2" t="s">
        <v>313</v>
      </c>
      <c r="E71" s="2"/>
      <c r="F71" s="2" t="s">
        <v>335</v>
      </c>
      <c r="G71" s="2"/>
      <c r="H71" s="2" t="s">
        <v>205</v>
      </c>
      <c r="I71" s="36">
        <v>1</v>
      </c>
      <c r="J71" s="36"/>
      <c r="K71" s="36"/>
      <c r="L71" s="36"/>
      <c r="M71" s="36"/>
      <c r="N71" s="36"/>
      <c r="O71" s="36"/>
      <c r="P71" s="36"/>
      <c r="Q71" s="36"/>
      <c r="R71" s="37"/>
      <c r="S71" s="37"/>
      <c r="T71" s="38"/>
      <c r="U71" s="45"/>
      <c r="V71" s="45"/>
      <c r="W71" s="45"/>
      <c r="X71" s="45"/>
      <c r="Y71" s="45"/>
      <c r="Z71" s="45"/>
      <c r="AA71" s="45"/>
      <c r="AB71" s="45"/>
      <c r="AC71" s="45"/>
      <c r="AD71" s="39"/>
      <c r="AE71" s="40"/>
      <c r="AF71" s="38"/>
      <c r="AG71" s="38"/>
      <c r="AH71" s="38">
        <f t="shared" si="15"/>
        <v>720</v>
      </c>
      <c r="AI71" s="41"/>
      <c r="AJ71" s="42"/>
      <c r="AK71" s="42"/>
      <c r="AL71" s="42"/>
      <c r="AM71" s="42"/>
      <c r="AN71" s="43"/>
      <c r="AO71" s="42"/>
      <c r="AP71" s="44"/>
      <c r="AR71" s="4">
        <v>0.6</v>
      </c>
      <c r="AS71" s="4">
        <v>100</v>
      </c>
      <c r="AT71" s="4">
        <v>1200</v>
      </c>
    </row>
    <row r="72" s="4" customFormat="1" customHeight="1" spans="1:46">
      <c r="A72" s="36">
        <v>66</v>
      </c>
      <c r="B72" s="36"/>
      <c r="C72" s="2"/>
      <c r="D72" s="2" t="s">
        <v>336</v>
      </c>
      <c r="E72" s="2" t="s">
        <v>301</v>
      </c>
      <c r="F72" s="2" t="s">
        <v>337</v>
      </c>
      <c r="G72" s="2"/>
      <c r="H72" s="2" t="s">
        <v>205</v>
      </c>
      <c r="I72" s="36">
        <v>13</v>
      </c>
      <c r="J72" s="36"/>
      <c r="K72" s="36"/>
      <c r="L72" s="36"/>
      <c r="M72" s="36"/>
      <c r="N72" s="36"/>
      <c r="O72" s="36"/>
      <c r="P72" s="36"/>
      <c r="Q72" s="36"/>
      <c r="R72" s="37"/>
      <c r="S72" s="37"/>
      <c r="T72" s="38"/>
      <c r="U72" s="45"/>
      <c r="V72" s="45"/>
      <c r="W72" s="45"/>
      <c r="X72" s="45"/>
      <c r="Y72" s="45"/>
      <c r="Z72" s="45"/>
      <c r="AA72" s="45"/>
      <c r="AB72" s="45"/>
      <c r="AC72" s="45"/>
      <c r="AD72" s="39"/>
      <c r="AE72" s="40"/>
      <c r="AF72" s="38"/>
      <c r="AG72" s="38"/>
      <c r="AH72" s="38">
        <f t="shared" si="15"/>
        <v>525</v>
      </c>
      <c r="AI72" s="41"/>
      <c r="AJ72" s="42"/>
      <c r="AK72" s="42"/>
      <c r="AL72" s="42"/>
      <c r="AM72" s="42"/>
      <c r="AN72" s="43"/>
      <c r="AO72" s="42"/>
      <c r="AP72" s="44"/>
      <c r="AR72" s="4">
        <f>0.7</f>
        <v>0.7</v>
      </c>
      <c r="AS72" s="4">
        <v>25</v>
      </c>
      <c r="AT72" s="4">
        <v>750</v>
      </c>
    </row>
    <row r="73" s="4" customFormat="1" customHeight="1" spans="1:46">
      <c r="A73" s="36">
        <v>67</v>
      </c>
      <c r="B73" s="36"/>
      <c r="C73" s="2"/>
      <c r="D73" s="2" t="s">
        <v>338</v>
      </c>
      <c r="E73" s="2" t="s">
        <v>339</v>
      </c>
      <c r="F73" s="2" t="s">
        <v>340</v>
      </c>
      <c r="G73" s="2"/>
      <c r="H73" s="2" t="s">
        <v>205</v>
      </c>
      <c r="I73" s="36">
        <v>3</v>
      </c>
      <c r="J73" s="36"/>
      <c r="K73" s="36"/>
      <c r="L73" s="36"/>
      <c r="M73" s="36"/>
      <c r="N73" s="36"/>
      <c r="O73" s="36"/>
      <c r="P73" s="36"/>
      <c r="Q73" s="36"/>
      <c r="R73" s="37"/>
      <c r="S73" s="37"/>
      <c r="T73" s="38"/>
      <c r="U73" s="45"/>
      <c r="V73" s="45"/>
      <c r="W73" s="45"/>
      <c r="X73" s="45"/>
      <c r="Y73" s="45"/>
      <c r="Z73" s="45"/>
      <c r="AA73" s="45"/>
      <c r="AB73" s="45"/>
      <c r="AC73" s="45"/>
      <c r="AD73" s="39"/>
      <c r="AE73" s="40"/>
      <c r="AF73" s="38"/>
      <c r="AG73" s="38"/>
      <c r="AH73" s="38">
        <v>1036.8</v>
      </c>
      <c r="AI73" s="41"/>
      <c r="AJ73" s="42"/>
      <c r="AK73" s="42"/>
      <c r="AL73" s="42"/>
      <c r="AM73" s="42"/>
      <c r="AN73" s="43"/>
      <c r="AO73" s="42"/>
      <c r="AP73" s="44"/>
      <c r="AR73" s="4">
        <f>1.8*576</f>
        <v>1036.8</v>
      </c>
      <c r="AT73" s="4">
        <v>576</v>
      </c>
    </row>
    <row r="74" s="4" customFormat="1" customHeight="1" spans="1:46">
      <c r="A74" s="36">
        <v>68</v>
      </c>
      <c r="B74" s="36"/>
      <c r="C74" s="2"/>
      <c r="D74" s="2" t="s">
        <v>341</v>
      </c>
      <c r="E74" s="2"/>
      <c r="F74" s="2" t="s">
        <v>342</v>
      </c>
      <c r="G74" s="2"/>
      <c r="H74" s="2" t="s">
        <v>205</v>
      </c>
      <c r="I74" s="36">
        <v>2</v>
      </c>
      <c r="J74" s="36"/>
      <c r="K74" s="36"/>
      <c r="L74" s="36"/>
      <c r="M74" s="36"/>
      <c r="N74" s="36"/>
      <c r="O74" s="36"/>
      <c r="P74" s="36"/>
      <c r="Q74" s="36"/>
      <c r="R74" s="37"/>
      <c r="S74" s="37"/>
      <c r="T74" s="38"/>
      <c r="U74" s="45"/>
      <c r="V74" s="45"/>
      <c r="W74" s="45"/>
      <c r="X74" s="45"/>
      <c r="Y74" s="45"/>
      <c r="Z74" s="45"/>
      <c r="AA74" s="45"/>
      <c r="AB74" s="45"/>
      <c r="AC74" s="45"/>
      <c r="AD74" s="39"/>
      <c r="AE74" s="40"/>
      <c r="AF74" s="38"/>
      <c r="AG74" s="38"/>
      <c r="AH74" s="38">
        <v>100</v>
      </c>
      <c r="AI74" s="41"/>
      <c r="AJ74" s="42"/>
      <c r="AK74" s="42"/>
      <c r="AL74" s="42"/>
      <c r="AM74" s="42"/>
      <c r="AN74" s="43"/>
      <c r="AO74" s="42"/>
      <c r="AP74" s="44"/>
      <c r="AR74" s="4">
        <f>0.5</f>
        <v>0.5</v>
      </c>
      <c r="AS74" s="4">
        <v>100</v>
      </c>
    </row>
    <row r="75" s="4" customFormat="1" customHeight="1" spans="1:46">
      <c r="A75" s="36">
        <v>69</v>
      </c>
      <c r="B75" s="36"/>
      <c r="C75" s="2"/>
      <c r="D75" s="2" t="s">
        <v>343</v>
      </c>
      <c r="E75" s="2"/>
      <c r="F75" s="2" t="s">
        <v>344</v>
      </c>
      <c r="G75" s="2"/>
      <c r="H75" s="2" t="s">
        <v>205</v>
      </c>
      <c r="I75" s="36">
        <v>2</v>
      </c>
      <c r="J75" s="36"/>
      <c r="K75" s="36"/>
      <c r="L75" s="36"/>
      <c r="M75" s="36"/>
      <c r="N75" s="36"/>
      <c r="O75" s="36"/>
      <c r="P75" s="36"/>
      <c r="Q75" s="36"/>
      <c r="R75" s="37"/>
      <c r="S75" s="37"/>
      <c r="T75" s="38"/>
      <c r="U75" s="45"/>
      <c r="V75" s="45"/>
      <c r="W75" s="45"/>
      <c r="X75" s="45"/>
      <c r="Y75" s="45"/>
      <c r="Z75" s="45"/>
      <c r="AA75" s="45"/>
      <c r="AB75" s="45"/>
      <c r="AC75" s="45"/>
      <c r="AD75" s="39"/>
      <c r="AE75" s="40"/>
      <c r="AF75" s="38"/>
      <c r="AG75" s="38"/>
      <c r="AH75" s="38">
        <f t="shared" ref="AH75:AH81" si="16">AR75*AT75</f>
        <v>432</v>
      </c>
      <c r="AI75" s="41"/>
      <c r="AJ75" s="42"/>
      <c r="AK75" s="42"/>
      <c r="AL75" s="42"/>
      <c r="AM75" s="42"/>
      <c r="AN75" s="43"/>
      <c r="AO75" s="42"/>
      <c r="AR75" s="4">
        <f>0.6</f>
        <v>0.6</v>
      </c>
      <c r="AS75" s="4">
        <v>36</v>
      </c>
      <c r="AT75" s="4">
        <v>720</v>
      </c>
    </row>
    <row r="76" s="4" customFormat="1" customHeight="1" spans="1:46">
      <c r="A76" s="36">
        <v>70</v>
      </c>
      <c r="B76" s="36"/>
      <c r="C76" s="2"/>
      <c r="D76" s="2" t="s">
        <v>345</v>
      </c>
      <c r="E76" s="2"/>
      <c r="F76" s="2" t="s">
        <v>346</v>
      </c>
      <c r="G76" s="2"/>
      <c r="H76" s="2" t="s">
        <v>205</v>
      </c>
      <c r="I76" s="36">
        <v>3</v>
      </c>
      <c r="J76" s="36"/>
      <c r="K76" s="36"/>
      <c r="L76" s="36"/>
      <c r="M76" s="36"/>
      <c r="N76" s="36"/>
      <c r="O76" s="36"/>
      <c r="P76" s="36"/>
      <c r="Q76" s="36"/>
      <c r="R76" s="37"/>
      <c r="S76" s="37"/>
      <c r="T76" s="38"/>
      <c r="U76" s="45"/>
      <c r="V76" s="45"/>
      <c r="W76" s="45"/>
      <c r="X76" s="45"/>
      <c r="Y76" s="45"/>
      <c r="Z76" s="45"/>
      <c r="AA76" s="45"/>
      <c r="AB76" s="45"/>
      <c r="AC76" s="45"/>
      <c r="AD76" s="39"/>
      <c r="AE76" s="40"/>
      <c r="AF76" s="38"/>
      <c r="AG76" s="38"/>
      <c r="AH76" s="38">
        <f t="shared" si="16"/>
        <v>360</v>
      </c>
      <c r="AI76" s="41"/>
      <c r="AJ76" s="42"/>
      <c r="AK76" s="42"/>
      <c r="AL76" s="42"/>
      <c r="AM76" s="42"/>
      <c r="AN76" s="43"/>
      <c r="AO76" s="42"/>
      <c r="AR76" s="4">
        <f>0.3</f>
        <v>0.3</v>
      </c>
      <c r="AS76" s="4">
        <v>100</v>
      </c>
      <c r="AT76" s="4">
        <v>1200</v>
      </c>
    </row>
    <row r="77" s="4" customFormat="1" customHeight="1" spans="1:46">
      <c r="A77" s="36">
        <v>71</v>
      </c>
      <c r="B77" s="36"/>
      <c r="C77" s="2"/>
      <c r="D77" s="2" t="s">
        <v>347</v>
      </c>
      <c r="E77" s="2"/>
      <c r="F77" s="2" t="s">
        <v>348</v>
      </c>
      <c r="G77" s="2"/>
      <c r="H77" s="2" t="s">
        <v>205</v>
      </c>
      <c r="I77" s="36">
        <v>1</v>
      </c>
      <c r="J77" s="36"/>
      <c r="K77" s="36"/>
      <c r="L77" s="36"/>
      <c r="M77" s="36"/>
      <c r="N77" s="36"/>
      <c r="O77" s="36"/>
      <c r="P77" s="36"/>
      <c r="Q77" s="36"/>
      <c r="R77" s="37"/>
      <c r="S77" s="37"/>
      <c r="T77" s="38"/>
      <c r="U77" s="45"/>
      <c r="V77" s="45"/>
      <c r="W77" s="45"/>
      <c r="X77" s="45"/>
      <c r="Y77" s="45"/>
      <c r="Z77" s="45"/>
      <c r="AA77" s="45"/>
      <c r="AB77" s="45"/>
      <c r="AC77" s="45"/>
      <c r="AD77" s="39"/>
      <c r="AE77" s="40"/>
      <c r="AF77" s="38"/>
      <c r="AG77" s="38"/>
      <c r="AH77" s="38">
        <v>72</v>
      </c>
      <c r="AI77" s="41"/>
      <c r="AJ77" s="42"/>
      <c r="AK77" s="42"/>
      <c r="AL77" s="42"/>
      <c r="AM77" s="42"/>
      <c r="AN77" s="43"/>
      <c r="AO77" s="42"/>
      <c r="AR77" s="4">
        <f>0.6*120</f>
        <v>72</v>
      </c>
      <c r="AS77" s="4">
        <v>888</v>
      </c>
      <c r="AT77" s="4">
        <v>1200</v>
      </c>
    </row>
    <row r="78" s="4" customFormat="1" customHeight="1" spans="1:46">
      <c r="A78" s="36">
        <v>72</v>
      </c>
      <c r="B78" s="36"/>
      <c r="C78" s="2"/>
      <c r="D78" s="2" t="s">
        <v>349</v>
      </c>
      <c r="E78" s="2"/>
      <c r="F78" s="2" t="s">
        <v>350</v>
      </c>
      <c r="G78" s="2"/>
      <c r="H78" s="2" t="s">
        <v>205</v>
      </c>
      <c r="I78" s="36">
        <v>1</v>
      </c>
      <c r="J78" s="36"/>
      <c r="K78" s="36"/>
      <c r="L78" s="36"/>
      <c r="M78" s="36"/>
      <c r="N78" s="36"/>
      <c r="O78" s="36"/>
      <c r="P78" s="36"/>
      <c r="Q78" s="36"/>
      <c r="R78" s="37"/>
      <c r="S78" s="37"/>
      <c r="T78" s="38"/>
      <c r="U78" s="45"/>
      <c r="V78" s="45"/>
      <c r="W78" s="45"/>
      <c r="X78" s="45"/>
      <c r="Y78" s="45"/>
      <c r="Z78" s="45"/>
      <c r="AA78" s="45"/>
      <c r="AB78" s="45"/>
      <c r="AC78" s="45"/>
      <c r="AD78" s="39"/>
      <c r="AE78" s="40"/>
      <c r="AF78" s="38"/>
      <c r="AG78" s="38"/>
      <c r="AH78" s="38">
        <v>47.2</v>
      </c>
      <c r="AI78" s="41"/>
      <c r="AJ78" s="42"/>
      <c r="AK78" s="42"/>
      <c r="AL78" s="42"/>
      <c r="AM78" s="42"/>
      <c r="AN78" s="43"/>
      <c r="AO78" s="42"/>
      <c r="AR78" s="4">
        <f>0.4*118</f>
        <v>47.2</v>
      </c>
      <c r="AS78" s="4">
        <v>118</v>
      </c>
      <c r="AT78" s="4">
        <v>1180</v>
      </c>
    </row>
    <row r="79" s="4" customFormat="1" customHeight="1" spans="1:46">
      <c r="A79" s="36">
        <v>73</v>
      </c>
      <c r="B79" s="36"/>
      <c r="C79" s="2"/>
      <c r="D79" s="2" t="s">
        <v>351</v>
      </c>
      <c r="E79" s="2"/>
      <c r="F79" s="2" t="s">
        <v>352</v>
      </c>
      <c r="G79" s="2"/>
      <c r="H79" s="2" t="s">
        <v>205</v>
      </c>
      <c r="I79" s="36">
        <v>1</v>
      </c>
      <c r="J79" s="36"/>
      <c r="K79" s="36"/>
      <c r="L79" s="36"/>
      <c r="M79" s="36"/>
      <c r="N79" s="36"/>
      <c r="O79" s="36"/>
      <c r="P79" s="36"/>
      <c r="Q79" s="36"/>
      <c r="R79" s="37"/>
      <c r="S79" s="37"/>
      <c r="T79" s="38"/>
      <c r="U79" s="45"/>
      <c r="V79" s="45"/>
      <c r="W79" s="45"/>
      <c r="X79" s="45"/>
      <c r="Y79" s="45"/>
      <c r="Z79" s="45"/>
      <c r="AA79" s="45"/>
      <c r="AB79" s="45"/>
      <c r="AC79" s="45"/>
      <c r="AD79" s="39"/>
      <c r="AE79" s="40"/>
      <c r="AF79" s="38"/>
      <c r="AG79" s="38"/>
      <c r="AH79" s="38">
        <v>320</v>
      </c>
      <c r="AI79" s="41"/>
      <c r="AJ79" s="42"/>
      <c r="AK79" s="42"/>
      <c r="AL79" s="42"/>
      <c r="AM79" s="42"/>
      <c r="AN79" s="43"/>
      <c r="AO79" s="42"/>
      <c r="AP79" s="44"/>
      <c r="AR79" s="4">
        <f>0.8*400</f>
        <v>320</v>
      </c>
      <c r="AS79" s="4">
        <v>80</v>
      </c>
      <c r="AT79" s="4">
        <v>400</v>
      </c>
    </row>
    <row r="80" s="4" customFormat="1" customHeight="1" spans="1:46">
      <c r="A80" s="36">
        <v>74</v>
      </c>
      <c r="B80" s="36"/>
      <c r="C80" s="2"/>
      <c r="D80" s="2" t="s">
        <v>353</v>
      </c>
      <c r="E80" s="2"/>
      <c r="F80" s="2" t="s">
        <v>354</v>
      </c>
      <c r="G80" s="2"/>
      <c r="H80" s="2" t="s">
        <v>205</v>
      </c>
      <c r="I80" s="36">
        <v>5</v>
      </c>
      <c r="J80" s="36"/>
      <c r="K80" s="36"/>
      <c r="L80" s="36"/>
      <c r="M80" s="36"/>
      <c r="N80" s="36"/>
      <c r="O80" s="36"/>
      <c r="P80" s="36"/>
      <c r="Q80" s="36"/>
      <c r="R80" s="37"/>
      <c r="S80" s="37"/>
      <c r="T80" s="38"/>
      <c r="U80" s="45"/>
      <c r="V80" s="45"/>
      <c r="W80" s="45"/>
      <c r="X80" s="45"/>
      <c r="Y80" s="45"/>
      <c r="Z80" s="45"/>
      <c r="AA80" s="45"/>
      <c r="AB80" s="45"/>
      <c r="AC80" s="45"/>
      <c r="AD80" s="39"/>
      <c r="AE80" s="40"/>
      <c r="AF80" s="38"/>
      <c r="AG80" s="38"/>
      <c r="AH80" s="38">
        <f t="shared" si="16"/>
        <v>200</v>
      </c>
      <c r="AI80" s="41"/>
      <c r="AJ80" s="42"/>
      <c r="AK80" s="42"/>
      <c r="AL80" s="42"/>
      <c r="AM80" s="42"/>
      <c r="AN80" s="43"/>
      <c r="AO80" s="42"/>
      <c r="AR80" s="4">
        <f>0.8</f>
        <v>0.8</v>
      </c>
      <c r="AS80" s="4">
        <v>25</v>
      </c>
      <c r="AT80" s="4">
        <v>250</v>
      </c>
    </row>
    <row r="81" s="4" customFormat="1" customHeight="1" spans="1:46">
      <c r="A81" s="36">
        <v>75</v>
      </c>
      <c r="B81" s="36"/>
      <c r="C81" s="2"/>
      <c r="D81" s="2" t="s">
        <v>355</v>
      </c>
      <c r="E81" s="2"/>
      <c r="F81" s="2" t="s">
        <v>356</v>
      </c>
      <c r="G81" s="2"/>
      <c r="H81" s="2" t="s">
        <v>205</v>
      </c>
      <c r="I81" s="36">
        <v>1</v>
      </c>
      <c r="J81" s="36"/>
      <c r="K81" s="36"/>
      <c r="L81" s="36"/>
      <c r="M81" s="36"/>
      <c r="N81" s="36"/>
      <c r="O81" s="36"/>
      <c r="P81" s="36"/>
      <c r="Q81" s="36"/>
      <c r="R81" s="37"/>
      <c r="S81" s="37"/>
      <c r="T81" s="38"/>
      <c r="U81" s="45"/>
      <c r="V81" s="45"/>
      <c r="W81" s="45"/>
      <c r="X81" s="45"/>
      <c r="Y81" s="45"/>
      <c r="Z81" s="45"/>
      <c r="AA81" s="45"/>
      <c r="AB81" s="45"/>
      <c r="AC81" s="45"/>
      <c r="AD81" s="39"/>
      <c r="AE81" s="40"/>
      <c r="AF81" s="38"/>
      <c r="AG81" s="38"/>
      <c r="AH81" s="38">
        <f t="shared" si="16"/>
        <v>480</v>
      </c>
      <c r="AI81" s="41"/>
      <c r="AJ81" s="42"/>
      <c r="AK81" s="42"/>
      <c r="AL81" s="42"/>
      <c r="AM81" s="42"/>
      <c r="AN81" s="43"/>
      <c r="AO81" s="42"/>
      <c r="AR81" s="4">
        <f t="shared" ref="AR81:AR85" si="17">0.6</f>
        <v>0.6</v>
      </c>
      <c r="AS81" s="4">
        <v>100</v>
      </c>
      <c r="AT81" s="4">
        <v>800</v>
      </c>
    </row>
    <row r="82" s="4" customFormat="1" customHeight="1" spans="1:46">
      <c r="A82" s="36">
        <v>76</v>
      </c>
      <c r="B82" s="36"/>
      <c r="C82" s="2"/>
      <c r="D82" s="2" t="s">
        <v>357</v>
      </c>
      <c r="E82" s="2" t="s">
        <v>358</v>
      </c>
      <c r="F82" s="2" t="s">
        <v>359</v>
      </c>
      <c r="G82" s="2"/>
      <c r="H82" s="2" t="s">
        <v>205</v>
      </c>
      <c r="I82" s="36">
        <v>2</v>
      </c>
      <c r="J82" s="36"/>
      <c r="K82" s="36"/>
      <c r="L82" s="36"/>
      <c r="M82" s="36"/>
      <c r="N82" s="36"/>
      <c r="O82" s="36"/>
      <c r="P82" s="36"/>
      <c r="Q82" s="36"/>
      <c r="R82" s="37"/>
      <c r="S82" s="37"/>
      <c r="T82" s="38"/>
      <c r="U82" s="45"/>
      <c r="V82" s="45"/>
      <c r="W82" s="45"/>
      <c r="X82" s="45"/>
      <c r="Y82" s="45"/>
      <c r="Z82" s="45"/>
      <c r="AA82" s="45"/>
      <c r="AB82" s="45"/>
      <c r="AC82" s="45"/>
      <c r="AD82" s="39"/>
      <c r="AE82" s="40"/>
      <c r="AF82" s="38"/>
      <c r="AG82" s="38"/>
      <c r="AH82" s="38">
        <v>532.8</v>
      </c>
      <c r="AI82" s="41"/>
      <c r="AJ82" s="42"/>
      <c r="AK82" s="42"/>
      <c r="AL82" s="42"/>
      <c r="AM82" s="42"/>
      <c r="AN82" s="43"/>
      <c r="AO82" s="42"/>
      <c r="AP82" s="44"/>
      <c r="AR82" s="4">
        <f>0.8*666</f>
        <v>532.8</v>
      </c>
      <c r="AT82" s="4">
        <v>666</v>
      </c>
    </row>
    <row r="83" s="4" customFormat="1" customHeight="1" spans="1:46">
      <c r="A83" s="36">
        <v>77</v>
      </c>
      <c r="B83" s="36"/>
      <c r="C83" s="2"/>
      <c r="D83" s="2" t="s">
        <v>360</v>
      </c>
      <c r="E83" s="2"/>
      <c r="F83" s="2" t="s">
        <v>361</v>
      </c>
      <c r="G83" s="2"/>
      <c r="H83" s="2" t="s">
        <v>205</v>
      </c>
      <c r="I83" s="36">
        <v>1</v>
      </c>
      <c r="J83" s="36"/>
      <c r="K83" s="36"/>
      <c r="L83" s="36"/>
      <c r="M83" s="36"/>
      <c r="N83" s="36"/>
      <c r="O83" s="36"/>
      <c r="P83" s="36"/>
      <c r="Q83" s="36"/>
      <c r="R83" s="37"/>
      <c r="S83" s="37"/>
      <c r="T83" s="38"/>
      <c r="U83" s="45"/>
      <c r="V83" s="45"/>
      <c r="W83" s="45"/>
      <c r="X83" s="45"/>
      <c r="Y83" s="45"/>
      <c r="Z83" s="45"/>
      <c r="AA83" s="45"/>
      <c r="AB83" s="45"/>
      <c r="AC83" s="45"/>
      <c r="AD83" s="39"/>
      <c r="AE83" s="40"/>
      <c r="AF83" s="38"/>
      <c r="AG83" s="38"/>
      <c r="AH83" s="38">
        <f t="shared" ref="AH83:AH86" si="18">AR83*AT83</f>
        <v>300</v>
      </c>
      <c r="AI83" s="41"/>
      <c r="AJ83" s="42"/>
      <c r="AK83" s="42"/>
      <c r="AL83" s="42"/>
      <c r="AM83" s="42"/>
      <c r="AN83" s="43"/>
      <c r="AO83" s="42"/>
      <c r="AP83" s="44"/>
      <c r="AR83" s="4">
        <f t="shared" si="17"/>
        <v>0.6</v>
      </c>
      <c r="AS83" s="4">
        <v>100</v>
      </c>
      <c r="AT83" s="4">
        <v>500</v>
      </c>
    </row>
    <row r="84" s="4" customFormat="1" customHeight="1" spans="1:46">
      <c r="A84" s="36">
        <v>78</v>
      </c>
      <c r="B84" s="36"/>
      <c r="C84" s="2"/>
      <c r="D84" s="2" t="s">
        <v>362</v>
      </c>
      <c r="E84" s="2"/>
      <c r="F84" s="2" t="s">
        <v>361</v>
      </c>
      <c r="G84" s="2"/>
      <c r="H84" s="2" t="s">
        <v>205</v>
      </c>
      <c r="I84" s="36">
        <v>1</v>
      </c>
      <c r="J84" s="36"/>
      <c r="K84" s="36"/>
      <c r="L84" s="36"/>
      <c r="M84" s="36"/>
      <c r="N84" s="36"/>
      <c r="O84" s="36"/>
      <c r="P84" s="36"/>
      <c r="Q84" s="36"/>
      <c r="R84" s="37"/>
      <c r="S84" s="37"/>
      <c r="T84" s="38"/>
      <c r="U84" s="45"/>
      <c r="V84" s="45"/>
      <c r="W84" s="45"/>
      <c r="X84" s="45"/>
      <c r="Y84" s="45"/>
      <c r="Z84" s="45"/>
      <c r="AA84" s="45"/>
      <c r="AB84" s="45"/>
      <c r="AC84" s="45"/>
      <c r="AD84" s="39"/>
      <c r="AE84" s="40"/>
      <c r="AF84" s="38"/>
      <c r="AG84" s="38"/>
      <c r="AH84" s="38">
        <f t="shared" si="18"/>
        <v>300</v>
      </c>
      <c r="AI84" s="41"/>
      <c r="AJ84" s="42"/>
      <c r="AK84" s="42"/>
      <c r="AL84" s="42"/>
      <c r="AM84" s="42"/>
      <c r="AN84" s="43"/>
      <c r="AO84" s="42"/>
      <c r="AR84" s="4">
        <f t="shared" si="17"/>
        <v>0.6</v>
      </c>
      <c r="AS84" s="4">
        <v>100</v>
      </c>
      <c r="AT84" s="4">
        <v>500</v>
      </c>
    </row>
    <row r="85" s="4" customFormat="1" customHeight="1" spans="1:46">
      <c r="A85" s="36">
        <v>79</v>
      </c>
      <c r="B85" s="36"/>
      <c r="C85" s="2"/>
      <c r="D85" s="2" t="s">
        <v>363</v>
      </c>
      <c r="E85" s="2"/>
      <c r="F85" s="2" t="s">
        <v>361</v>
      </c>
      <c r="G85" s="2"/>
      <c r="H85" s="2" t="s">
        <v>205</v>
      </c>
      <c r="I85" s="36">
        <v>1</v>
      </c>
      <c r="J85" s="36"/>
      <c r="K85" s="36"/>
      <c r="L85" s="36"/>
      <c r="M85" s="36"/>
      <c r="N85" s="36"/>
      <c r="O85" s="36"/>
      <c r="P85" s="36"/>
      <c r="Q85" s="36"/>
      <c r="R85" s="37"/>
      <c r="S85" s="37"/>
      <c r="T85" s="38"/>
      <c r="U85" s="45"/>
      <c r="V85" s="45"/>
      <c r="W85" s="45"/>
      <c r="X85" s="45"/>
      <c r="Y85" s="45"/>
      <c r="Z85" s="45"/>
      <c r="AA85" s="45"/>
      <c r="AB85" s="45"/>
      <c r="AC85" s="45"/>
      <c r="AD85" s="39"/>
      <c r="AE85" s="40"/>
      <c r="AF85" s="38"/>
      <c r="AG85" s="38"/>
      <c r="AH85" s="38">
        <f t="shared" si="18"/>
        <v>300</v>
      </c>
      <c r="AI85" s="41"/>
      <c r="AJ85" s="42"/>
      <c r="AK85" s="42"/>
      <c r="AL85" s="42"/>
      <c r="AM85" s="42"/>
      <c r="AN85" s="43"/>
      <c r="AO85" s="42"/>
      <c r="AP85" s="44"/>
      <c r="AR85" s="4">
        <f t="shared" si="17"/>
        <v>0.6</v>
      </c>
      <c r="AS85" s="4">
        <v>100</v>
      </c>
      <c r="AT85" s="4">
        <v>500</v>
      </c>
    </row>
    <row r="86" s="4" customFormat="1" customHeight="1" spans="1:46">
      <c r="A86" s="36">
        <v>80</v>
      </c>
      <c r="B86" s="36"/>
      <c r="C86" s="2"/>
      <c r="D86" s="2" t="s">
        <v>364</v>
      </c>
      <c r="E86" s="2"/>
      <c r="F86" s="2" t="s">
        <v>365</v>
      </c>
      <c r="G86" s="2"/>
      <c r="H86" s="2" t="s">
        <v>205</v>
      </c>
      <c r="I86" s="36">
        <v>1</v>
      </c>
      <c r="J86" s="36"/>
      <c r="K86" s="36"/>
      <c r="L86" s="36"/>
      <c r="M86" s="36"/>
      <c r="N86" s="36"/>
      <c r="O86" s="36"/>
      <c r="P86" s="36"/>
      <c r="Q86" s="36"/>
      <c r="R86" s="37"/>
      <c r="S86" s="37"/>
      <c r="T86" s="38"/>
      <c r="U86" s="45"/>
      <c r="V86" s="45"/>
      <c r="W86" s="45"/>
      <c r="X86" s="45"/>
      <c r="Y86" s="45"/>
      <c r="Z86" s="45"/>
      <c r="AA86" s="45"/>
      <c r="AB86" s="45"/>
      <c r="AC86" s="45"/>
      <c r="AD86" s="39"/>
      <c r="AE86" s="40"/>
      <c r="AF86" s="38"/>
      <c r="AG86" s="38"/>
      <c r="AH86" s="38">
        <f t="shared" si="18"/>
        <v>800</v>
      </c>
      <c r="AI86" s="41"/>
      <c r="AJ86" s="42"/>
      <c r="AK86" s="42"/>
      <c r="AL86" s="42"/>
      <c r="AM86" s="42"/>
      <c r="AN86" s="43"/>
      <c r="AO86" s="42"/>
      <c r="AP86" s="44"/>
      <c r="AR86" s="4">
        <f>0.8</f>
        <v>0.8</v>
      </c>
      <c r="AS86" s="4">
        <v>100</v>
      </c>
      <c r="AT86" s="4">
        <v>1000</v>
      </c>
    </row>
    <row r="87" s="4" customFormat="1" customHeight="1" spans="1:46">
      <c r="A87" s="36">
        <v>81</v>
      </c>
      <c r="B87" s="36"/>
      <c r="C87" s="2"/>
      <c r="D87" s="2" t="s">
        <v>366</v>
      </c>
      <c r="E87" s="2"/>
      <c r="F87" s="2" t="s">
        <v>367</v>
      </c>
      <c r="G87" s="2"/>
      <c r="H87" s="2" t="s">
        <v>205</v>
      </c>
      <c r="I87" s="36">
        <v>6</v>
      </c>
      <c r="J87" s="36"/>
      <c r="K87" s="36"/>
      <c r="L87" s="36"/>
      <c r="M87" s="36"/>
      <c r="N87" s="36"/>
      <c r="O87" s="36"/>
      <c r="P87" s="36"/>
      <c r="Q87" s="36"/>
      <c r="R87" s="37"/>
      <c r="S87" s="37"/>
      <c r="T87" s="38"/>
      <c r="U87" s="45"/>
      <c r="V87" s="45"/>
      <c r="W87" s="45"/>
      <c r="X87" s="45"/>
      <c r="Y87" s="45"/>
      <c r="Z87" s="45"/>
      <c r="AA87" s="45"/>
      <c r="AB87" s="45"/>
      <c r="AC87" s="45"/>
      <c r="AD87" s="39"/>
      <c r="AE87" s="40"/>
      <c r="AF87" s="38"/>
      <c r="AG87" s="38"/>
      <c r="AH87" s="38">
        <v>300</v>
      </c>
      <c r="AI87" s="41"/>
      <c r="AJ87" s="42"/>
      <c r="AK87" s="42"/>
      <c r="AL87" s="42"/>
      <c r="AM87" s="42"/>
      <c r="AN87" s="43"/>
      <c r="AO87" s="42"/>
      <c r="AP87" s="44"/>
      <c r="AR87" s="4">
        <f>0.6*500</f>
        <v>300</v>
      </c>
      <c r="AS87" s="4">
        <v>100</v>
      </c>
      <c r="AT87" s="4">
        <v>800</v>
      </c>
    </row>
    <row r="88" s="4" customFormat="1" customHeight="1" spans="1:46">
      <c r="A88" s="36">
        <v>82</v>
      </c>
      <c r="B88" s="36"/>
      <c r="C88" s="2"/>
      <c r="D88" s="2" t="s">
        <v>368</v>
      </c>
      <c r="E88" s="2" t="s">
        <v>301</v>
      </c>
      <c r="F88" s="2" t="s">
        <v>369</v>
      </c>
      <c r="G88" s="2"/>
      <c r="H88" s="2" t="s">
        <v>205</v>
      </c>
      <c r="I88" s="36">
        <v>3</v>
      </c>
      <c r="J88" s="36"/>
      <c r="K88" s="36"/>
      <c r="L88" s="36"/>
      <c r="M88" s="36"/>
      <c r="N88" s="36"/>
      <c r="O88" s="36"/>
      <c r="P88" s="36"/>
      <c r="Q88" s="36"/>
      <c r="R88" s="37"/>
      <c r="S88" s="37"/>
      <c r="T88" s="38"/>
      <c r="U88" s="45"/>
      <c r="V88" s="45"/>
      <c r="W88" s="45"/>
      <c r="X88" s="45"/>
      <c r="Y88" s="45"/>
      <c r="Z88" s="45"/>
      <c r="AA88" s="45"/>
      <c r="AB88" s="45"/>
      <c r="AC88" s="45"/>
      <c r="AD88" s="39"/>
      <c r="AE88" s="40"/>
      <c r="AF88" s="38"/>
      <c r="AG88" s="38"/>
      <c r="AH88" s="38">
        <f t="shared" ref="AH88:AH100" si="19">AR88*AT88</f>
        <v>933.6</v>
      </c>
      <c r="AI88" s="41"/>
      <c r="AJ88" s="42"/>
      <c r="AK88" s="42"/>
      <c r="AL88" s="42"/>
      <c r="AM88" s="42"/>
      <c r="AN88" s="43"/>
      <c r="AO88" s="42"/>
      <c r="AP88" s="44"/>
      <c r="AR88" s="4">
        <f>1.2</f>
        <v>1.2</v>
      </c>
      <c r="AS88" s="4">
        <v>72</v>
      </c>
      <c r="AT88" s="4">
        <v>778</v>
      </c>
    </row>
    <row r="89" s="4" customFormat="1" customHeight="1" spans="1:46">
      <c r="A89" s="36">
        <v>83</v>
      </c>
      <c r="B89" s="36"/>
      <c r="C89" s="2"/>
      <c r="D89" s="2" t="s">
        <v>370</v>
      </c>
      <c r="E89" s="2" t="s">
        <v>253</v>
      </c>
      <c r="F89" s="2" t="s">
        <v>371</v>
      </c>
      <c r="G89" s="2"/>
      <c r="H89" s="2" t="s">
        <v>205</v>
      </c>
      <c r="I89" s="36">
        <v>2</v>
      </c>
      <c r="J89" s="36"/>
      <c r="K89" s="36"/>
      <c r="L89" s="36"/>
      <c r="M89" s="36"/>
      <c r="N89" s="36"/>
      <c r="O89" s="36"/>
      <c r="P89" s="36"/>
      <c r="Q89" s="36"/>
      <c r="R89" s="37"/>
      <c r="S89" s="37"/>
      <c r="T89" s="38"/>
      <c r="U89" s="45"/>
      <c r="V89" s="45"/>
      <c r="W89" s="45"/>
      <c r="X89" s="45"/>
      <c r="Y89" s="45"/>
      <c r="Z89" s="45"/>
      <c r="AA89" s="45"/>
      <c r="AB89" s="45"/>
      <c r="AC89" s="45"/>
      <c r="AD89" s="39"/>
      <c r="AE89" s="40"/>
      <c r="AF89" s="38"/>
      <c r="AG89" s="38"/>
      <c r="AH89" s="38">
        <v>720</v>
      </c>
      <c r="AI89" s="41"/>
      <c r="AJ89" s="42"/>
      <c r="AK89" s="42"/>
      <c r="AL89" s="42"/>
      <c r="AM89" s="42"/>
      <c r="AN89" s="43"/>
      <c r="AO89" s="42"/>
      <c r="AR89" s="4">
        <f>0.8*900</f>
        <v>720</v>
      </c>
      <c r="AS89" s="4">
        <v>49</v>
      </c>
      <c r="AT89" s="4">
        <v>980</v>
      </c>
    </row>
    <row r="90" s="4" customFormat="1" customHeight="1" spans="1:46">
      <c r="A90" s="36">
        <v>84</v>
      </c>
      <c r="B90" s="36"/>
      <c r="C90" s="2"/>
      <c r="D90" s="2" t="s">
        <v>372</v>
      </c>
      <c r="E90" s="2"/>
      <c r="F90" s="2" t="s">
        <v>373</v>
      </c>
      <c r="G90" s="2"/>
      <c r="H90" s="2" t="s">
        <v>205</v>
      </c>
      <c r="I90" s="36">
        <v>1</v>
      </c>
      <c r="J90" s="36"/>
      <c r="K90" s="36"/>
      <c r="L90" s="36"/>
      <c r="M90" s="36"/>
      <c r="N90" s="36"/>
      <c r="O90" s="36"/>
      <c r="P90" s="36"/>
      <c r="Q90" s="36"/>
      <c r="R90" s="37"/>
      <c r="S90" s="37"/>
      <c r="T90" s="38"/>
      <c r="U90" s="45"/>
      <c r="V90" s="45"/>
      <c r="W90" s="45"/>
      <c r="X90" s="45"/>
      <c r="Y90" s="45"/>
      <c r="Z90" s="45"/>
      <c r="AA90" s="45"/>
      <c r="AB90" s="45"/>
      <c r="AC90" s="45"/>
      <c r="AD90" s="39"/>
      <c r="AE90" s="40"/>
      <c r="AF90" s="38"/>
      <c r="AG90" s="38"/>
      <c r="AH90" s="38">
        <v>384</v>
      </c>
      <c r="AI90" s="41"/>
      <c r="AJ90" s="42"/>
      <c r="AK90" s="42"/>
      <c r="AL90" s="42"/>
      <c r="AM90" s="42"/>
      <c r="AN90" s="43"/>
      <c r="AO90" s="42"/>
      <c r="AR90" s="4">
        <f>0.8*480</f>
        <v>384</v>
      </c>
      <c r="AS90" s="4">
        <v>60</v>
      </c>
      <c r="AT90" s="4">
        <v>480</v>
      </c>
    </row>
    <row r="91" s="4" customFormat="1" customHeight="1" spans="1:46">
      <c r="A91" s="36">
        <v>85</v>
      </c>
      <c r="B91" s="36"/>
      <c r="C91" s="2"/>
      <c r="D91" s="2" t="s">
        <v>374</v>
      </c>
      <c r="E91" s="2"/>
      <c r="F91" s="2" t="s">
        <v>375</v>
      </c>
      <c r="G91" s="2"/>
      <c r="H91" s="2" t="s">
        <v>205</v>
      </c>
      <c r="I91" s="36">
        <v>2</v>
      </c>
      <c r="J91" s="36"/>
      <c r="K91" s="36"/>
      <c r="L91" s="36"/>
      <c r="M91" s="36"/>
      <c r="N91" s="36"/>
      <c r="O91" s="36"/>
      <c r="P91" s="36"/>
      <c r="Q91" s="36"/>
      <c r="R91" s="37"/>
      <c r="S91" s="37"/>
      <c r="T91" s="38"/>
      <c r="U91" s="45"/>
      <c r="V91" s="45"/>
      <c r="W91" s="45"/>
      <c r="X91" s="45"/>
      <c r="Y91" s="45"/>
      <c r="Z91" s="45"/>
      <c r="AA91" s="45"/>
      <c r="AB91" s="45"/>
      <c r="AC91" s="45"/>
      <c r="AD91" s="39"/>
      <c r="AE91" s="40"/>
      <c r="AF91" s="38"/>
      <c r="AG91" s="38"/>
      <c r="AH91" s="38">
        <f t="shared" si="19"/>
        <v>360</v>
      </c>
      <c r="AI91" s="41"/>
      <c r="AJ91" s="42"/>
      <c r="AK91" s="42"/>
      <c r="AL91" s="42"/>
      <c r="AM91" s="42"/>
      <c r="AN91" s="43"/>
      <c r="AO91" s="42"/>
      <c r="AR91" s="4">
        <f t="shared" ref="AR91:AR100" si="20">0.6</f>
        <v>0.6</v>
      </c>
      <c r="AS91" s="4">
        <v>100</v>
      </c>
      <c r="AT91" s="4">
        <v>600</v>
      </c>
    </row>
    <row r="92" s="4" customFormat="1" customHeight="1" spans="1:46">
      <c r="A92" s="36">
        <v>86</v>
      </c>
      <c r="B92" s="36"/>
      <c r="C92" s="2"/>
      <c r="D92" s="2" t="s">
        <v>376</v>
      </c>
      <c r="E92" s="2" t="s">
        <v>377</v>
      </c>
      <c r="F92" s="2"/>
      <c r="G92" s="2"/>
      <c r="H92" s="2" t="s">
        <v>205</v>
      </c>
      <c r="I92" s="36">
        <v>1</v>
      </c>
      <c r="J92" s="36"/>
      <c r="K92" s="36"/>
      <c r="L92" s="36"/>
      <c r="M92" s="36"/>
      <c r="N92" s="36"/>
      <c r="O92" s="36"/>
      <c r="P92" s="36"/>
      <c r="Q92" s="36"/>
      <c r="R92" s="37"/>
      <c r="S92" s="37"/>
      <c r="T92" s="38"/>
      <c r="U92" s="45"/>
      <c r="V92" s="45"/>
      <c r="W92" s="45"/>
      <c r="X92" s="45"/>
      <c r="Y92" s="45"/>
      <c r="Z92" s="45"/>
      <c r="AA92" s="45"/>
      <c r="AB92" s="45"/>
      <c r="AC92" s="45"/>
      <c r="AD92" s="39"/>
      <c r="AE92" s="40"/>
      <c r="AF92" s="38"/>
      <c r="AG92" s="38"/>
      <c r="AH92" s="38">
        <f t="shared" si="19"/>
        <v>1440</v>
      </c>
      <c r="AI92" s="41"/>
      <c r="AJ92" s="42"/>
      <c r="AK92" s="42"/>
      <c r="AL92" s="42"/>
      <c r="AM92" s="42"/>
      <c r="AN92" s="43"/>
      <c r="AO92" s="42"/>
      <c r="AP92" s="44"/>
      <c r="AR92" s="4">
        <f>1.2</f>
        <v>1.2</v>
      </c>
      <c r="AT92" s="4">
        <v>1200</v>
      </c>
    </row>
    <row r="93" s="4" customFormat="1" customHeight="1" spans="1:46">
      <c r="A93" s="36">
        <v>87</v>
      </c>
      <c r="B93" s="36"/>
      <c r="C93" s="2"/>
      <c r="D93" s="2" t="s">
        <v>378</v>
      </c>
      <c r="E93" s="2" t="s">
        <v>298</v>
      </c>
      <c r="F93" s="2" t="s">
        <v>379</v>
      </c>
      <c r="G93" s="2"/>
      <c r="H93" s="2" t="s">
        <v>205</v>
      </c>
      <c r="I93" s="36">
        <v>1</v>
      </c>
      <c r="J93" s="36"/>
      <c r="K93" s="36"/>
      <c r="L93" s="36"/>
      <c r="M93" s="36"/>
      <c r="N93" s="36"/>
      <c r="O93" s="36"/>
      <c r="P93" s="36"/>
      <c r="Q93" s="36"/>
      <c r="R93" s="37"/>
      <c r="S93" s="37"/>
      <c r="T93" s="38"/>
      <c r="U93" s="45"/>
      <c r="V93" s="45"/>
      <c r="W93" s="45"/>
      <c r="X93" s="45"/>
      <c r="Y93" s="45"/>
      <c r="Z93" s="45"/>
      <c r="AA93" s="45"/>
      <c r="AB93" s="45"/>
      <c r="AC93" s="45"/>
      <c r="AD93" s="39"/>
      <c r="AE93" s="40"/>
      <c r="AF93" s="38"/>
      <c r="AG93" s="38"/>
      <c r="AH93" s="38">
        <f t="shared" si="19"/>
        <v>800</v>
      </c>
      <c r="AI93" s="41"/>
      <c r="AJ93" s="42"/>
      <c r="AK93" s="42"/>
      <c r="AL93" s="42"/>
      <c r="AM93" s="42"/>
      <c r="AN93" s="43"/>
      <c r="AO93" s="42"/>
      <c r="AP93" s="44"/>
      <c r="AR93" s="4">
        <f>0.8</f>
        <v>0.8</v>
      </c>
      <c r="AT93" s="4">
        <v>1000</v>
      </c>
    </row>
    <row r="94" s="4" customFormat="1" customHeight="1" spans="1:46">
      <c r="A94" s="36">
        <v>88</v>
      </c>
      <c r="B94" s="36"/>
      <c r="C94" s="2"/>
      <c r="D94" s="2" t="s">
        <v>380</v>
      </c>
      <c r="E94" s="2"/>
      <c r="F94" s="2" t="s">
        <v>381</v>
      </c>
      <c r="G94" s="2"/>
      <c r="H94" s="2" t="s">
        <v>205</v>
      </c>
      <c r="I94" s="36">
        <v>1</v>
      </c>
      <c r="J94" s="36"/>
      <c r="K94" s="36"/>
      <c r="L94" s="36"/>
      <c r="M94" s="36"/>
      <c r="N94" s="36"/>
      <c r="O94" s="36"/>
      <c r="P94" s="36"/>
      <c r="Q94" s="36"/>
      <c r="R94" s="37"/>
      <c r="S94" s="37"/>
      <c r="T94" s="38"/>
      <c r="U94" s="45"/>
      <c r="V94" s="45"/>
      <c r="W94" s="45"/>
      <c r="X94" s="45"/>
      <c r="Y94" s="45"/>
      <c r="Z94" s="45"/>
      <c r="AA94" s="45"/>
      <c r="AB94" s="45"/>
      <c r="AC94" s="45"/>
      <c r="AD94" s="39"/>
      <c r="AE94" s="40"/>
      <c r="AF94" s="38"/>
      <c r="AG94" s="38"/>
      <c r="AH94" s="38">
        <f t="shared" si="19"/>
        <v>940.8</v>
      </c>
      <c r="AI94" s="41"/>
      <c r="AJ94" s="42"/>
      <c r="AK94" s="42"/>
      <c r="AL94" s="42"/>
      <c r="AM94" s="42"/>
      <c r="AN94" s="43"/>
      <c r="AO94" s="42"/>
      <c r="AP94" s="44"/>
      <c r="AR94" s="4">
        <f>0.8</f>
        <v>0.8</v>
      </c>
      <c r="AS94" s="4">
        <v>168</v>
      </c>
      <c r="AT94" s="4">
        <v>1176</v>
      </c>
    </row>
    <row r="95" s="4" customFormat="1" customHeight="1" spans="1:46">
      <c r="A95" s="36">
        <v>89</v>
      </c>
      <c r="B95" s="36"/>
      <c r="C95" s="2"/>
      <c r="D95" s="2" t="s">
        <v>382</v>
      </c>
      <c r="E95" s="2"/>
      <c r="F95" s="2" t="s">
        <v>383</v>
      </c>
      <c r="G95" s="2"/>
      <c r="H95" s="2" t="s">
        <v>205</v>
      </c>
      <c r="I95" s="36">
        <v>1</v>
      </c>
      <c r="J95" s="36"/>
      <c r="K95" s="36"/>
      <c r="L95" s="36"/>
      <c r="M95" s="36"/>
      <c r="N95" s="36"/>
      <c r="O95" s="36"/>
      <c r="P95" s="36"/>
      <c r="Q95" s="36"/>
      <c r="R95" s="37"/>
      <c r="S95" s="37"/>
      <c r="T95" s="38"/>
      <c r="U95" s="45"/>
      <c r="V95" s="45"/>
      <c r="W95" s="45"/>
      <c r="X95" s="45"/>
      <c r="Y95" s="45"/>
      <c r="Z95" s="45"/>
      <c r="AA95" s="45"/>
      <c r="AB95" s="45"/>
      <c r="AC95" s="45"/>
      <c r="AD95" s="39"/>
      <c r="AE95" s="40"/>
      <c r="AF95" s="38"/>
      <c r="AG95" s="38"/>
      <c r="AH95" s="38">
        <f t="shared" si="19"/>
        <v>960</v>
      </c>
      <c r="AI95" s="41"/>
      <c r="AJ95" s="42"/>
      <c r="AK95" s="42"/>
      <c r="AL95" s="42"/>
      <c r="AM95" s="42"/>
      <c r="AN95" s="43"/>
      <c r="AO95" s="42"/>
      <c r="AR95" s="4">
        <f t="shared" si="20"/>
        <v>0.6</v>
      </c>
      <c r="AT95" s="4">
        <v>1600</v>
      </c>
    </row>
    <row r="96" s="4" customFormat="1" customHeight="1" spans="1:46">
      <c r="A96" s="36">
        <v>90</v>
      </c>
      <c r="B96" s="36"/>
      <c r="C96" s="2"/>
      <c r="D96" s="2" t="s">
        <v>283</v>
      </c>
      <c r="E96" s="2"/>
      <c r="F96" s="2" t="s">
        <v>384</v>
      </c>
      <c r="G96" s="2"/>
      <c r="H96" s="2" t="s">
        <v>205</v>
      </c>
      <c r="I96" s="36">
        <v>1</v>
      </c>
      <c r="J96" s="36"/>
      <c r="K96" s="36"/>
      <c r="L96" s="36"/>
      <c r="M96" s="36"/>
      <c r="N96" s="36"/>
      <c r="O96" s="36"/>
      <c r="P96" s="36"/>
      <c r="Q96" s="36"/>
      <c r="R96" s="37"/>
      <c r="S96" s="37"/>
      <c r="T96" s="38"/>
      <c r="U96" s="45"/>
      <c r="V96" s="45"/>
      <c r="W96" s="45"/>
      <c r="X96" s="45"/>
      <c r="Y96" s="45"/>
      <c r="Z96" s="45"/>
      <c r="AA96" s="45"/>
      <c r="AB96" s="45"/>
      <c r="AC96" s="45"/>
      <c r="AD96" s="39"/>
      <c r="AE96" s="40"/>
      <c r="AF96" s="38"/>
      <c r="AG96" s="38"/>
      <c r="AH96" s="38">
        <f t="shared" si="19"/>
        <v>360</v>
      </c>
      <c r="AI96" s="41"/>
      <c r="AJ96" s="42"/>
      <c r="AK96" s="42"/>
      <c r="AL96" s="42"/>
      <c r="AM96" s="42"/>
      <c r="AN96" s="43"/>
      <c r="AO96" s="42"/>
      <c r="AP96" s="44"/>
      <c r="AR96" s="4">
        <f t="shared" si="20"/>
        <v>0.6</v>
      </c>
      <c r="AS96" s="4">
        <v>60</v>
      </c>
      <c r="AT96" s="4">
        <v>600</v>
      </c>
    </row>
    <row r="97" s="4" customFormat="1" customHeight="1" spans="1:46">
      <c r="A97" s="36">
        <v>91</v>
      </c>
      <c r="B97" s="36"/>
      <c r="C97" s="2"/>
      <c r="D97" s="2" t="s">
        <v>385</v>
      </c>
      <c r="E97" s="2"/>
      <c r="F97" s="2" t="s">
        <v>386</v>
      </c>
      <c r="G97" s="2"/>
      <c r="H97" s="2" t="s">
        <v>205</v>
      </c>
      <c r="I97" s="36">
        <v>1</v>
      </c>
      <c r="J97" s="36"/>
      <c r="K97" s="36"/>
      <c r="L97" s="36"/>
      <c r="M97" s="36"/>
      <c r="N97" s="36"/>
      <c r="O97" s="36"/>
      <c r="P97" s="36"/>
      <c r="Q97" s="36"/>
      <c r="R97" s="37"/>
      <c r="S97" s="37"/>
      <c r="T97" s="38"/>
      <c r="U97" s="45"/>
      <c r="V97" s="45"/>
      <c r="W97" s="45"/>
      <c r="X97" s="45"/>
      <c r="Y97" s="45"/>
      <c r="Z97" s="45"/>
      <c r="AA97" s="45"/>
      <c r="AB97" s="45"/>
      <c r="AC97" s="45"/>
      <c r="AD97" s="39"/>
      <c r="AE97" s="40"/>
      <c r="AF97" s="38"/>
      <c r="AG97" s="38"/>
      <c r="AH97" s="38">
        <f t="shared" si="19"/>
        <v>600</v>
      </c>
      <c r="AI97" s="41"/>
      <c r="AJ97" s="42"/>
      <c r="AK97" s="42"/>
      <c r="AL97" s="42"/>
      <c r="AM97" s="42"/>
      <c r="AN97" s="43"/>
      <c r="AO97" s="42"/>
      <c r="AP97" s="44"/>
      <c r="AR97" s="4">
        <f t="shared" si="20"/>
        <v>0.6</v>
      </c>
      <c r="AS97" s="4">
        <v>100</v>
      </c>
      <c r="AT97" s="4">
        <v>1000</v>
      </c>
    </row>
    <row r="98" s="4" customFormat="1" customHeight="1" spans="1:46">
      <c r="A98" s="36">
        <v>92</v>
      </c>
      <c r="B98" s="36"/>
      <c r="C98" s="2"/>
      <c r="D98" s="1" t="s">
        <v>387</v>
      </c>
      <c r="E98" s="2" t="s">
        <v>388</v>
      </c>
      <c r="F98" s="2"/>
      <c r="G98" s="2"/>
      <c r="H98" s="2" t="s">
        <v>205</v>
      </c>
      <c r="I98" s="36">
        <v>2</v>
      </c>
      <c r="J98" s="36"/>
      <c r="K98" s="36"/>
      <c r="L98" s="36"/>
      <c r="M98" s="36"/>
      <c r="N98" s="36"/>
      <c r="O98" s="36"/>
      <c r="P98" s="36"/>
      <c r="Q98" s="36"/>
      <c r="R98" s="37"/>
      <c r="S98" s="37"/>
      <c r="T98" s="38"/>
      <c r="U98" s="45"/>
      <c r="V98" s="45"/>
      <c r="W98" s="45"/>
      <c r="X98" s="45"/>
      <c r="Y98" s="45"/>
      <c r="Z98" s="45"/>
      <c r="AA98" s="45"/>
      <c r="AB98" s="45"/>
      <c r="AC98" s="45"/>
      <c r="AD98" s="39"/>
      <c r="AE98" s="40"/>
      <c r="AF98" s="38"/>
      <c r="AG98" s="38"/>
      <c r="AH98" s="38">
        <f t="shared" si="19"/>
        <v>720</v>
      </c>
      <c r="AI98" s="41"/>
      <c r="AJ98" s="42"/>
      <c r="AK98" s="42"/>
      <c r="AL98" s="42"/>
      <c r="AM98" s="42"/>
      <c r="AN98" s="43"/>
      <c r="AO98" s="42"/>
      <c r="AP98" s="44"/>
      <c r="AR98" s="4">
        <f t="shared" si="20"/>
        <v>0.6</v>
      </c>
      <c r="AT98" s="4">
        <v>1200</v>
      </c>
    </row>
    <row r="99" s="4" customFormat="1" customHeight="1" spans="1:46">
      <c r="A99" s="36">
        <v>93</v>
      </c>
      <c r="B99" s="36"/>
      <c r="C99" s="2"/>
      <c r="D99" s="2" t="s">
        <v>389</v>
      </c>
      <c r="E99" s="2" t="s">
        <v>390</v>
      </c>
      <c r="F99" s="2" t="s">
        <v>391</v>
      </c>
      <c r="G99" s="2"/>
      <c r="H99" s="2" t="s">
        <v>205</v>
      </c>
      <c r="I99" s="36">
        <v>1</v>
      </c>
      <c r="J99" s="36"/>
      <c r="K99" s="36"/>
      <c r="L99" s="36"/>
      <c r="M99" s="36"/>
      <c r="N99" s="36"/>
      <c r="O99" s="36"/>
      <c r="P99" s="36"/>
      <c r="Q99" s="36"/>
      <c r="R99" s="37"/>
      <c r="S99" s="37"/>
      <c r="T99" s="38"/>
      <c r="U99" s="45"/>
      <c r="V99" s="45"/>
      <c r="W99" s="45"/>
      <c r="X99" s="45"/>
      <c r="Y99" s="45"/>
      <c r="Z99" s="45"/>
      <c r="AA99" s="45"/>
      <c r="AB99" s="45"/>
      <c r="AC99" s="45"/>
      <c r="AD99" s="39"/>
      <c r="AE99" s="40"/>
      <c r="AF99" s="38"/>
      <c r="AG99" s="38"/>
      <c r="AH99" s="38">
        <f t="shared" si="19"/>
        <v>336</v>
      </c>
      <c r="AI99" s="41"/>
      <c r="AJ99" s="42"/>
      <c r="AK99" s="42"/>
      <c r="AL99" s="42"/>
      <c r="AM99" s="42"/>
      <c r="AN99" s="43"/>
      <c r="AO99" s="42"/>
      <c r="AR99" s="4">
        <f t="shared" si="20"/>
        <v>0.6</v>
      </c>
      <c r="AT99" s="4">
        <v>560</v>
      </c>
    </row>
    <row r="100" s="4" customFormat="1" customHeight="1" spans="1:46">
      <c r="A100" s="36">
        <v>94</v>
      </c>
      <c r="B100" s="36"/>
      <c r="C100" s="2"/>
      <c r="D100" s="2" t="s">
        <v>392</v>
      </c>
      <c r="E100" s="2"/>
      <c r="F100" s="2" t="s">
        <v>393</v>
      </c>
      <c r="G100" s="2"/>
      <c r="H100" s="2" t="s">
        <v>205</v>
      </c>
      <c r="I100" s="36">
        <v>1</v>
      </c>
      <c r="J100" s="36"/>
      <c r="K100" s="36"/>
      <c r="L100" s="36"/>
      <c r="M100" s="36"/>
      <c r="N100" s="36"/>
      <c r="O100" s="36"/>
      <c r="P100" s="36"/>
      <c r="Q100" s="36"/>
      <c r="R100" s="37"/>
      <c r="S100" s="37"/>
      <c r="T100" s="38"/>
      <c r="U100" s="45"/>
      <c r="V100" s="45"/>
      <c r="W100" s="45"/>
      <c r="X100" s="45"/>
      <c r="Y100" s="45"/>
      <c r="Z100" s="45"/>
      <c r="AA100" s="45"/>
      <c r="AB100" s="45"/>
      <c r="AC100" s="45"/>
      <c r="AD100" s="39"/>
      <c r="AE100" s="40"/>
      <c r="AF100" s="38"/>
      <c r="AG100" s="38"/>
      <c r="AH100" s="38">
        <f t="shared" si="19"/>
        <v>432</v>
      </c>
      <c r="AI100" s="41"/>
      <c r="AJ100" s="42"/>
      <c r="AK100" s="42"/>
      <c r="AL100" s="42"/>
      <c r="AM100" s="42"/>
      <c r="AN100" s="43"/>
      <c r="AO100" s="42"/>
      <c r="AP100" s="44"/>
      <c r="AR100" s="4">
        <f t="shared" si="20"/>
        <v>0.6</v>
      </c>
      <c r="AS100" s="4">
        <v>100</v>
      </c>
      <c r="AT100" s="4">
        <v>720</v>
      </c>
    </row>
    <row r="101" s="4" customFormat="1" customHeight="1" spans="1:46">
      <c r="A101" s="36">
        <v>95</v>
      </c>
      <c r="B101" s="36"/>
      <c r="C101" s="2"/>
      <c r="D101" s="2" t="s">
        <v>394</v>
      </c>
      <c r="E101" s="2" t="s">
        <v>395</v>
      </c>
      <c r="F101" s="2" t="s">
        <v>396</v>
      </c>
      <c r="G101" s="2"/>
      <c r="H101" s="2" t="s">
        <v>205</v>
      </c>
      <c r="I101" s="36">
        <v>1</v>
      </c>
      <c r="J101" s="36"/>
      <c r="K101" s="36"/>
      <c r="L101" s="36"/>
      <c r="M101" s="36"/>
      <c r="N101" s="36"/>
      <c r="O101" s="36"/>
      <c r="P101" s="36"/>
      <c r="Q101" s="36"/>
      <c r="R101" s="37"/>
      <c r="S101" s="37"/>
      <c r="T101" s="38"/>
      <c r="U101" s="45"/>
      <c r="V101" s="45"/>
      <c r="W101" s="45"/>
      <c r="X101" s="45"/>
      <c r="Y101" s="45"/>
      <c r="Z101" s="45"/>
      <c r="AA101" s="45"/>
      <c r="AB101" s="45"/>
      <c r="AC101" s="45"/>
      <c r="AD101" s="39"/>
      <c r="AE101" s="40"/>
      <c r="AF101" s="38"/>
      <c r="AG101" s="38"/>
      <c r="AH101" s="38">
        <v>960</v>
      </c>
      <c r="AI101" s="41"/>
      <c r="AJ101" s="42"/>
      <c r="AK101" s="42"/>
      <c r="AL101" s="42"/>
      <c r="AM101" s="42"/>
      <c r="AN101" s="43"/>
      <c r="AO101" s="42"/>
      <c r="AP101" s="44"/>
      <c r="AR101" s="4">
        <f>1.2</f>
        <v>1.2</v>
      </c>
      <c r="AT101" s="4">
        <v>3600</v>
      </c>
    </row>
    <row r="102" s="4" customFormat="1" customHeight="1" spans="1:46">
      <c r="A102" s="36">
        <v>96</v>
      </c>
      <c r="B102" s="36"/>
      <c r="C102" s="2"/>
      <c r="D102" s="2" t="s">
        <v>397</v>
      </c>
      <c r="E102" s="2"/>
      <c r="F102" s="2" t="s">
        <v>398</v>
      </c>
      <c r="G102" s="2"/>
      <c r="H102" s="2" t="s">
        <v>205</v>
      </c>
      <c r="I102" s="36">
        <v>2</v>
      </c>
      <c r="J102" s="36"/>
      <c r="K102" s="36"/>
      <c r="L102" s="36"/>
      <c r="M102" s="36"/>
      <c r="N102" s="36"/>
      <c r="O102" s="36"/>
      <c r="P102" s="36"/>
      <c r="Q102" s="36"/>
      <c r="R102" s="37"/>
      <c r="S102" s="37"/>
      <c r="T102" s="38"/>
      <c r="U102" s="45"/>
      <c r="V102" s="45"/>
      <c r="W102" s="45"/>
      <c r="X102" s="45"/>
      <c r="Y102" s="45"/>
      <c r="Z102" s="45"/>
      <c r="AA102" s="45"/>
      <c r="AB102" s="45"/>
      <c r="AC102" s="45"/>
      <c r="AD102" s="39"/>
      <c r="AE102" s="40"/>
      <c r="AF102" s="38"/>
      <c r="AG102" s="38"/>
      <c r="AH102" s="38">
        <f t="shared" ref="AH102:AH105" si="21">AR102*AT102</f>
        <v>388.8</v>
      </c>
      <c r="AI102" s="41"/>
      <c r="AJ102" s="42"/>
      <c r="AK102" s="42"/>
      <c r="AL102" s="42"/>
      <c r="AM102" s="42"/>
      <c r="AN102" s="43"/>
      <c r="AO102" s="42"/>
      <c r="AP102" s="44"/>
      <c r="AR102" s="4">
        <f>0.3</f>
        <v>0.3</v>
      </c>
      <c r="AT102" s="4">
        <v>1296</v>
      </c>
    </row>
    <row r="103" s="4" customFormat="1" customHeight="1" spans="1:46">
      <c r="A103" s="36">
        <v>97</v>
      </c>
      <c r="B103" s="36"/>
      <c r="C103" s="2"/>
      <c r="D103" s="2" t="s">
        <v>399</v>
      </c>
      <c r="E103" s="2" t="s">
        <v>288</v>
      </c>
      <c r="F103" s="2" t="s">
        <v>400</v>
      </c>
      <c r="G103" s="2"/>
      <c r="H103" s="2" t="s">
        <v>205</v>
      </c>
      <c r="I103" s="36">
        <v>1</v>
      </c>
      <c r="J103" s="36"/>
      <c r="K103" s="36"/>
      <c r="L103" s="36"/>
      <c r="M103" s="36"/>
      <c r="N103" s="36"/>
      <c r="O103" s="36"/>
      <c r="P103" s="36"/>
      <c r="Q103" s="36"/>
      <c r="R103" s="37"/>
      <c r="S103" s="37"/>
      <c r="T103" s="38"/>
      <c r="U103" s="45"/>
      <c r="V103" s="45"/>
      <c r="W103" s="45"/>
      <c r="X103" s="45"/>
      <c r="Y103" s="45"/>
      <c r="Z103" s="45"/>
      <c r="AA103" s="45"/>
      <c r="AB103" s="45"/>
      <c r="AC103" s="45"/>
      <c r="AD103" s="39"/>
      <c r="AE103" s="40"/>
      <c r="AF103" s="38"/>
      <c r="AG103" s="38"/>
      <c r="AH103" s="38">
        <f t="shared" si="21"/>
        <v>6480</v>
      </c>
      <c r="AI103" s="41"/>
      <c r="AJ103" s="42"/>
      <c r="AK103" s="42"/>
      <c r="AL103" s="42"/>
      <c r="AM103" s="42"/>
      <c r="AN103" s="43"/>
      <c r="AO103" s="42"/>
      <c r="AR103" s="4">
        <f>18</f>
        <v>18</v>
      </c>
      <c r="AS103" s="44"/>
      <c r="AT103" s="4">
        <v>360</v>
      </c>
    </row>
    <row r="104" s="4" customFormat="1" customHeight="1" spans="1:46">
      <c r="A104" s="36">
        <v>98</v>
      </c>
      <c r="B104" s="36"/>
      <c r="C104" s="2"/>
      <c r="D104" s="2" t="s">
        <v>401</v>
      </c>
      <c r="E104" s="2" t="s">
        <v>402</v>
      </c>
      <c r="F104" s="2" t="s">
        <v>403</v>
      </c>
      <c r="G104" s="2"/>
      <c r="H104" s="2" t="s">
        <v>205</v>
      </c>
      <c r="I104" s="36">
        <v>1</v>
      </c>
      <c r="J104" s="36"/>
      <c r="K104" s="36"/>
      <c r="L104" s="36"/>
      <c r="M104" s="36"/>
      <c r="N104" s="36"/>
      <c r="O104" s="36"/>
      <c r="P104" s="36"/>
      <c r="Q104" s="36"/>
      <c r="R104" s="37"/>
      <c r="S104" s="37"/>
      <c r="T104" s="38"/>
      <c r="U104" s="45"/>
      <c r="V104" s="45"/>
      <c r="W104" s="45"/>
      <c r="X104" s="45"/>
      <c r="Y104" s="45"/>
      <c r="Z104" s="45"/>
      <c r="AA104" s="45"/>
      <c r="AB104" s="45"/>
      <c r="AC104" s="45"/>
      <c r="AD104" s="39"/>
      <c r="AE104" s="40"/>
      <c r="AF104" s="38"/>
      <c r="AG104" s="38"/>
      <c r="AH104" s="38">
        <v>300</v>
      </c>
      <c r="AI104" s="41"/>
      <c r="AJ104" s="42"/>
      <c r="AK104" s="42"/>
      <c r="AL104" s="42"/>
      <c r="AM104" s="42"/>
      <c r="AN104" s="43"/>
      <c r="AO104" s="42"/>
      <c r="AR104" s="4">
        <f>0.6*500</f>
        <v>300</v>
      </c>
      <c r="AT104" s="4">
        <v>504</v>
      </c>
    </row>
    <row r="105" s="4" customFormat="1" customHeight="1" spans="1:46">
      <c r="A105" s="36">
        <v>99</v>
      </c>
      <c r="B105" s="36"/>
      <c r="C105" s="2"/>
      <c r="D105" s="2" t="s">
        <v>385</v>
      </c>
      <c r="E105" s="2"/>
      <c r="F105" s="2" t="s">
        <v>386</v>
      </c>
      <c r="G105" s="2"/>
      <c r="H105" s="2" t="s">
        <v>205</v>
      </c>
      <c r="I105" s="36">
        <v>1</v>
      </c>
      <c r="J105" s="36"/>
      <c r="K105" s="36"/>
      <c r="L105" s="36"/>
      <c r="M105" s="36"/>
      <c r="N105" s="36"/>
      <c r="O105" s="36"/>
      <c r="P105" s="36"/>
      <c r="Q105" s="36"/>
      <c r="R105" s="37"/>
      <c r="S105" s="37"/>
      <c r="T105" s="38"/>
      <c r="U105" s="45"/>
      <c r="V105" s="45"/>
      <c r="W105" s="45"/>
      <c r="X105" s="45"/>
      <c r="Y105" s="45"/>
      <c r="Z105" s="45"/>
      <c r="AA105" s="45"/>
      <c r="AB105" s="45"/>
      <c r="AC105" s="45"/>
      <c r="AD105" s="39"/>
      <c r="AE105" s="40"/>
      <c r="AF105" s="38"/>
      <c r="AG105" s="38"/>
      <c r="AH105" s="38">
        <f t="shared" si="21"/>
        <v>600</v>
      </c>
      <c r="AI105" s="41"/>
      <c r="AJ105" s="42"/>
      <c r="AK105" s="42"/>
      <c r="AL105" s="42"/>
      <c r="AM105" s="42"/>
      <c r="AN105" s="43"/>
      <c r="AO105" s="42"/>
      <c r="AR105" s="4">
        <f>0.6</f>
        <v>0.6</v>
      </c>
      <c r="AS105" s="4">
        <v>100</v>
      </c>
      <c r="AT105" s="4">
        <v>1000</v>
      </c>
    </row>
    <row r="106" s="4" customFormat="1" customHeight="1" spans="1:46">
      <c r="A106" s="36">
        <v>100</v>
      </c>
      <c r="B106" s="36"/>
      <c r="C106" s="2"/>
      <c r="D106" s="2" t="s">
        <v>404</v>
      </c>
      <c r="E106" s="2"/>
      <c r="F106" s="2" t="s">
        <v>405</v>
      </c>
      <c r="G106" s="2"/>
      <c r="H106" s="2" t="s">
        <v>205</v>
      </c>
      <c r="I106" s="36">
        <v>1</v>
      </c>
      <c r="J106" s="36"/>
      <c r="K106" s="36"/>
      <c r="L106" s="36"/>
      <c r="M106" s="36"/>
      <c r="N106" s="36"/>
      <c r="O106" s="36"/>
      <c r="P106" s="36"/>
      <c r="Q106" s="36"/>
      <c r="R106" s="37"/>
      <c r="S106" s="37"/>
      <c r="T106" s="38"/>
      <c r="U106" s="45"/>
      <c r="V106" s="45"/>
      <c r="W106" s="45"/>
      <c r="X106" s="45"/>
      <c r="Y106" s="45"/>
      <c r="Z106" s="45"/>
      <c r="AA106" s="45"/>
      <c r="AB106" s="45"/>
      <c r="AC106" s="45"/>
      <c r="AD106" s="39"/>
      <c r="AE106" s="40"/>
      <c r="AF106" s="38"/>
      <c r="AG106" s="38"/>
      <c r="AH106" s="38">
        <v>600</v>
      </c>
      <c r="AI106" s="41"/>
      <c r="AJ106" s="42"/>
      <c r="AK106" s="42"/>
      <c r="AL106" s="42"/>
      <c r="AM106" s="42"/>
      <c r="AN106" s="43"/>
      <c r="AO106" s="42"/>
      <c r="AP106" s="44"/>
      <c r="AR106" s="4">
        <f>0.6*1000</f>
        <v>600</v>
      </c>
      <c r="AS106" s="4">
        <v>100</v>
      </c>
      <c r="AT106" s="4">
        <v>800</v>
      </c>
    </row>
    <row r="107" s="4" customFormat="1" customHeight="1" spans="1:46">
      <c r="A107" s="36">
        <v>101</v>
      </c>
      <c r="B107" s="36"/>
      <c r="C107" s="2"/>
      <c r="D107" s="2" t="s">
        <v>368</v>
      </c>
      <c r="E107" s="2"/>
      <c r="F107" s="2" t="s">
        <v>406</v>
      </c>
      <c r="G107" s="2"/>
      <c r="H107" s="2" t="s">
        <v>205</v>
      </c>
      <c r="I107" s="36">
        <v>1</v>
      </c>
      <c r="J107" s="36"/>
      <c r="K107" s="36"/>
      <c r="L107" s="36"/>
      <c r="M107" s="36"/>
      <c r="N107" s="36"/>
      <c r="O107" s="36"/>
      <c r="P107" s="36"/>
      <c r="Q107" s="36"/>
      <c r="R107" s="37"/>
      <c r="S107" s="37"/>
      <c r="T107" s="38"/>
      <c r="U107" s="45"/>
      <c r="V107" s="45"/>
      <c r="W107" s="45"/>
      <c r="X107" s="45"/>
      <c r="Y107" s="45"/>
      <c r="Z107" s="45"/>
      <c r="AA107" s="45"/>
      <c r="AB107" s="45"/>
      <c r="AC107" s="45"/>
      <c r="AD107" s="39"/>
      <c r="AE107" s="40"/>
      <c r="AF107" s="38"/>
      <c r="AG107" s="38"/>
      <c r="AH107" s="38">
        <f t="shared" ref="AH107:AH116" si="22">AR107*AT107</f>
        <v>1286.4</v>
      </c>
      <c r="AI107" s="41"/>
      <c r="AJ107" s="42"/>
      <c r="AK107" s="42"/>
      <c r="AL107" s="42"/>
      <c r="AM107" s="42"/>
      <c r="AN107" s="43"/>
      <c r="AO107" s="42"/>
      <c r="AR107" s="4">
        <f>1.2</f>
        <v>1.2</v>
      </c>
      <c r="AS107" s="4">
        <v>268</v>
      </c>
      <c r="AT107" s="4">
        <v>1072</v>
      </c>
    </row>
    <row r="108" s="4" customFormat="1" customHeight="1" spans="1:46">
      <c r="A108" s="36">
        <v>102</v>
      </c>
      <c r="B108" s="36"/>
      <c r="C108" s="2"/>
      <c r="D108" s="2" t="s">
        <v>407</v>
      </c>
      <c r="E108" s="2"/>
      <c r="F108" s="2" t="s">
        <v>408</v>
      </c>
      <c r="G108" s="2"/>
      <c r="H108" s="2" t="s">
        <v>205</v>
      </c>
      <c r="I108" s="36">
        <v>2</v>
      </c>
      <c r="J108" s="36"/>
      <c r="K108" s="36"/>
      <c r="L108" s="36"/>
      <c r="M108" s="36"/>
      <c r="N108" s="36"/>
      <c r="O108" s="36"/>
      <c r="P108" s="36"/>
      <c r="Q108" s="36"/>
      <c r="R108" s="37"/>
      <c r="S108" s="37"/>
      <c r="T108" s="38"/>
      <c r="U108" s="45"/>
      <c r="V108" s="45"/>
      <c r="W108" s="45"/>
      <c r="X108" s="45"/>
      <c r="Y108" s="45"/>
      <c r="Z108" s="45"/>
      <c r="AA108" s="45"/>
      <c r="AB108" s="45"/>
      <c r="AC108" s="45"/>
      <c r="AD108" s="39"/>
      <c r="AE108" s="40"/>
      <c r="AF108" s="38"/>
      <c r="AG108" s="38"/>
      <c r="AH108" s="38">
        <f t="shared" si="22"/>
        <v>518.4</v>
      </c>
      <c r="AI108" s="41"/>
      <c r="AJ108" s="42"/>
      <c r="AK108" s="42"/>
      <c r="AL108" s="42"/>
      <c r="AM108" s="42"/>
      <c r="AN108" s="43"/>
      <c r="AO108" s="42"/>
      <c r="AP108" s="44"/>
      <c r="AR108" s="4">
        <v>0.6</v>
      </c>
      <c r="AS108" s="4">
        <v>36</v>
      </c>
      <c r="AT108" s="4">
        <v>864</v>
      </c>
    </row>
    <row r="109" s="4" customFormat="1" customHeight="1" spans="1:46">
      <c r="A109" s="36">
        <v>103</v>
      </c>
      <c r="B109" s="36"/>
      <c r="C109" s="2"/>
      <c r="D109" s="2" t="s">
        <v>409</v>
      </c>
      <c r="E109" s="2" t="s">
        <v>410</v>
      </c>
      <c r="F109" s="2" t="s">
        <v>411</v>
      </c>
      <c r="G109" s="2"/>
      <c r="H109" s="2" t="s">
        <v>205</v>
      </c>
      <c r="I109" s="36">
        <v>1</v>
      </c>
      <c r="J109" s="36"/>
      <c r="K109" s="36"/>
      <c r="L109" s="36"/>
      <c r="M109" s="36"/>
      <c r="N109" s="36"/>
      <c r="O109" s="36"/>
      <c r="P109" s="36"/>
      <c r="Q109" s="36"/>
      <c r="R109" s="37"/>
      <c r="S109" s="37"/>
      <c r="T109" s="38"/>
      <c r="U109" s="45"/>
      <c r="V109" s="45"/>
      <c r="W109" s="45"/>
      <c r="X109" s="45"/>
      <c r="Y109" s="45"/>
      <c r="Z109" s="45"/>
      <c r="AA109" s="45"/>
      <c r="AB109" s="45"/>
      <c r="AC109" s="45"/>
      <c r="AD109" s="39"/>
      <c r="AE109" s="40"/>
      <c r="AF109" s="38"/>
      <c r="AG109" s="38"/>
      <c r="AH109" s="38">
        <f t="shared" si="22"/>
        <v>1053</v>
      </c>
      <c r="AI109" s="41"/>
      <c r="AJ109" s="42"/>
      <c r="AK109" s="42"/>
      <c r="AL109" s="42"/>
      <c r="AM109" s="42"/>
      <c r="AN109" s="43"/>
      <c r="AO109" s="42"/>
      <c r="AR109" s="4">
        <v>0.9</v>
      </c>
      <c r="AS109" s="4">
        <v>36</v>
      </c>
      <c r="AT109" s="4">
        <v>1170</v>
      </c>
    </row>
    <row r="110" s="4" customFormat="1" customHeight="1" spans="1:46">
      <c r="A110" s="36">
        <v>104</v>
      </c>
      <c r="B110" s="36"/>
      <c r="C110" s="2"/>
      <c r="D110" s="2" t="s">
        <v>412</v>
      </c>
      <c r="E110" s="2" t="s">
        <v>377</v>
      </c>
      <c r="F110" s="2" t="s">
        <v>413</v>
      </c>
      <c r="G110" s="2"/>
      <c r="H110" s="2" t="s">
        <v>205</v>
      </c>
      <c r="I110" s="36">
        <v>1</v>
      </c>
      <c r="J110" s="36"/>
      <c r="K110" s="36"/>
      <c r="L110" s="36"/>
      <c r="M110" s="36"/>
      <c r="N110" s="36"/>
      <c r="O110" s="36"/>
      <c r="P110" s="36"/>
      <c r="Q110" s="36"/>
      <c r="R110" s="37"/>
      <c r="S110" s="37"/>
      <c r="T110" s="38"/>
      <c r="U110" s="45"/>
      <c r="V110" s="45"/>
      <c r="W110" s="45"/>
      <c r="X110" s="45"/>
      <c r="Y110" s="45"/>
      <c r="Z110" s="45"/>
      <c r="AA110" s="45"/>
      <c r="AB110" s="45"/>
      <c r="AC110" s="45"/>
      <c r="AD110" s="39"/>
      <c r="AE110" s="40"/>
      <c r="AF110" s="38"/>
      <c r="AG110" s="38"/>
      <c r="AH110" s="38">
        <f t="shared" si="22"/>
        <v>1008</v>
      </c>
      <c r="AI110" s="41"/>
      <c r="AJ110" s="42"/>
      <c r="AK110" s="42"/>
      <c r="AL110" s="42"/>
      <c r="AM110" s="42"/>
      <c r="AN110" s="43"/>
      <c r="AO110" s="42"/>
      <c r="AR110" s="4">
        <v>0.9</v>
      </c>
      <c r="AT110" s="4">
        <v>1120</v>
      </c>
    </row>
    <row r="111" s="4" customFormat="1" customHeight="1" spans="1:46">
      <c r="A111" s="36">
        <v>105</v>
      </c>
      <c r="B111" s="36"/>
      <c r="C111" s="2"/>
      <c r="D111" s="2" t="s">
        <v>414</v>
      </c>
      <c r="E111" s="2"/>
      <c r="F111" s="2" t="s">
        <v>415</v>
      </c>
      <c r="G111" s="2"/>
      <c r="H111" s="2" t="s">
        <v>205</v>
      </c>
      <c r="I111" s="36">
        <v>2</v>
      </c>
      <c r="J111" s="36"/>
      <c r="K111" s="36"/>
      <c r="L111" s="36"/>
      <c r="M111" s="36"/>
      <c r="N111" s="36"/>
      <c r="O111" s="36"/>
      <c r="P111" s="36"/>
      <c r="Q111" s="36"/>
      <c r="R111" s="37"/>
      <c r="S111" s="37"/>
      <c r="T111" s="38"/>
      <c r="U111" s="45"/>
      <c r="V111" s="45"/>
      <c r="W111" s="45"/>
      <c r="X111" s="45"/>
      <c r="Y111" s="45"/>
      <c r="Z111" s="45"/>
      <c r="AA111" s="45"/>
      <c r="AB111" s="45"/>
      <c r="AC111" s="45"/>
      <c r="AD111" s="39"/>
      <c r="AE111" s="40"/>
      <c r="AF111" s="38"/>
      <c r="AG111" s="38"/>
      <c r="AH111" s="38">
        <f t="shared" si="22"/>
        <v>800</v>
      </c>
      <c r="AI111" s="41"/>
      <c r="AJ111" s="42"/>
      <c r="AK111" s="42"/>
      <c r="AL111" s="42"/>
      <c r="AM111" s="42"/>
      <c r="AN111" s="43"/>
      <c r="AO111" s="42"/>
      <c r="AR111" s="4">
        <v>0.8</v>
      </c>
      <c r="AS111" s="4">
        <v>100</v>
      </c>
      <c r="AT111" s="4">
        <v>1000</v>
      </c>
    </row>
    <row r="112" s="4" customFormat="1" customHeight="1" spans="1:46">
      <c r="A112" s="36">
        <v>106</v>
      </c>
      <c r="B112" s="36"/>
      <c r="C112" s="2"/>
      <c r="D112" s="2" t="s">
        <v>416</v>
      </c>
      <c r="E112" s="2"/>
      <c r="F112" s="2" t="s">
        <v>417</v>
      </c>
      <c r="G112" s="2"/>
      <c r="H112" s="2" t="s">
        <v>205</v>
      </c>
      <c r="I112" s="36">
        <v>1</v>
      </c>
      <c r="J112" s="36"/>
      <c r="K112" s="36"/>
      <c r="L112" s="36"/>
      <c r="M112" s="36"/>
      <c r="N112" s="36"/>
      <c r="O112" s="36"/>
      <c r="P112" s="36"/>
      <c r="Q112" s="36"/>
      <c r="R112" s="37"/>
      <c r="S112" s="37"/>
      <c r="T112" s="38"/>
      <c r="U112" s="45"/>
      <c r="V112" s="45"/>
      <c r="W112" s="45"/>
      <c r="X112" s="45"/>
      <c r="Y112" s="45"/>
      <c r="Z112" s="45"/>
      <c r="AA112" s="45"/>
      <c r="AB112" s="45"/>
      <c r="AC112" s="45"/>
      <c r="AD112" s="39"/>
      <c r="AE112" s="40"/>
      <c r="AF112" s="38"/>
      <c r="AG112" s="38"/>
      <c r="AH112" s="38">
        <f t="shared" si="22"/>
        <v>594</v>
      </c>
      <c r="AI112" s="41"/>
      <c r="AJ112" s="42"/>
      <c r="AK112" s="42"/>
      <c r="AL112" s="42"/>
      <c r="AM112" s="42"/>
      <c r="AN112" s="43"/>
      <c r="AO112" s="42"/>
      <c r="AR112" s="4">
        <v>0.6</v>
      </c>
      <c r="AS112" s="4">
        <v>99</v>
      </c>
      <c r="AT112" s="4">
        <v>990</v>
      </c>
    </row>
    <row r="113" s="4" customFormat="1" customHeight="1" spans="1:46">
      <c r="A113" s="36">
        <v>107</v>
      </c>
      <c r="B113" s="36"/>
      <c r="C113" s="2"/>
      <c r="D113" s="2" t="s">
        <v>418</v>
      </c>
      <c r="E113" s="2"/>
      <c r="F113" s="2" t="s">
        <v>417</v>
      </c>
      <c r="G113" s="2"/>
      <c r="H113" s="2" t="s">
        <v>205</v>
      </c>
      <c r="I113" s="36">
        <v>1</v>
      </c>
      <c r="J113" s="36"/>
      <c r="K113" s="36"/>
      <c r="L113" s="36"/>
      <c r="M113" s="36"/>
      <c r="N113" s="36"/>
      <c r="O113" s="36"/>
      <c r="P113" s="36"/>
      <c r="Q113" s="36"/>
      <c r="R113" s="37"/>
      <c r="S113" s="37"/>
      <c r="T113" s="38"/>
      <c r="U113" s="45"/>
      <c r="V113" s="45"/>
      <c r="W113" s="45"/>
      <c r="X113" s="45"/>
      <c r="Y113" s="45"/>
      <c r="Z113" s="45"/>
      <c r="AA113" s="45"/>
      <c r="AB113" s="45"/>
      <c r="AC113" s="45"/>
      <c r="AD113" s="39"/>
      <c r="AE113" s="40"/>
      <c r="AF113" s="38"/>
      <c r="AG113" s="38"/>
      <c r="AH113" s="38">
        <f t="shared" si="22"/>
        <v>594</v>
      </c>
      <c r="AI113" s="41"/>
      <c r="AJ113" s="42"/>
      <c r="AK113" s="42"/>
      <c r="AL113" s="42"/>
      <c r="AM113" s="42"/>
      <c r="AN113" s="43"/>
      <c r="AO113" s="42"/>
      <c r="AR113" s="4">
        <v>0.6</v>
      </c>
      <c r="AS113" s="4">
        <v>99</v>
      </c>
      <c r="AT113" s="4">
        <v>990</v>
      </c>
    </row>
    <row r="114" s="4" customFormat="1" customHeight="1" spans="1:46">
      <c r="A114" s="36">
        <v>108</v>
      </c>
      <c r="B114" s="36"/>
      <c r="C114" s="2"/>
      <c r="D114" s="2" t="s">
        <v>419</v>
      </c>
      <c r="E114" s="2"/>
      <c r="F114" s="2" t="s">
        <v>420</v>
      </c>
      <c r="G114" s="2"/>
      <c r="H114" s="2" t="s">
        <v>205</v>
      </c>
      <c r="I114" s="36">
        <v>1</v>
      </c>
      <c r="J114" s="36"/>
      <c r="K114" s="36"/>
      <c r="L114" s="36"/>
      <c r="M114" s="36"/>
      <c r="N114" s="36"/>
      <c r="O114" s="36"/>
      <c r="P114" s="36"/>
      <c r="Q114" s="36"/>
      <c r="R114" s="37"/>
      <c r="S114" s="37"/>
      <c r="T114" s="38"/>
      <c r="U114" s="45"/>
      <c r="V114" s="45"/>
      <c r="W114" s="45"/>
      <c r="X114" s="45"/>
      <c r="Y114" s="45"/>
      <c r="Z114" s="45"/>
      <c r="AA114" s="45"/>
      <c r="AB114" s="45"/>
      <c r="AC114" s="45"/>
      <c r="AD114" s="39"/>
      <c r="AE114" s="40"/>
      <c r="AF114" s="38"/>
      <c r="AG114" s="38"/>
      <c r="AH114" s="38">
        <f t="shared" si="22"/>
        <v>547.2</v>
      </c>
      <c r="AI114" s="41"/>
      <c r="AJ114" s="42"/>
      <c r="AK114" s="42"/>
      <c r="AL114" s="42"/>
      <c r="AM114" s="42"/>
      <c r="AN114" s="43"/>
      <c r="AO114" s="42"/>
      <c r="AR114" s="4">
        <v>0.8</v>
      </c>
      <c r="AS114" s="4">
        <v>19</v>
      </c>
      <c r="AT114" s="4">
        <v>684</v>
      </c>
    </row>
    <row r="115" s="4" customFormat="1" customHeight="1" spans="1:46">
      <c r="A115" s="36">
        <v>109</v>
      </c>
      <c r="B115" s="36"/>
      <c r="C115" s="2"/>
      <c r="D115" s="2" t="s">
        <v>421</v>
      </c>
      <c r="E115" s="2" t="s">
        <v>301</v>
      </c>
      <c r="F115" s="2" t="s">
        <v>422</v>
      </c>
      <c r="G115" s="2"/>
      <c r="H115" s="2" t="s">
        <v>205</v>
      </c>
      <c r="I115" s="36">
        <v>1</v>
      </c>
      <c r="J115" s="36"/>
      <c r="K115" s="36"/>
      <c r="L115" s="36"/>
      <c r="M115" s="36"/>
      <c r="N115" s="36"/>
      <c r="O115" s="36"/>
      <c r="P115" s="36"/>
      <c r="Q115" s="36"/>
      <c r="R115" s="37"/>
      <c r="S115" s="37"/>
      <c r="T115" s="38"/>
      <c r="U115" s="45"/>
      <c r="V115" s="45"/>
      <c r="W115" s="45"/>
      <c r="X115" s="45"/>
      <c r="Y115" s="45"/>
      <c r="Z115" s="45"/>
      <c r="AA115" s="45"/>
      <c r="AB115" s="45"/>
      <c r="AC115" s="45"/>
      <c r="AD115" s="39"/>
      <c r="AE115" s="40"/>
      <c r="AF115" s="38"/>
      <c r="AG115" s="38"/>
      <c r="AH115" s="38">
        <f t="shared" si="22"/>
        <v>216</v>
      </c>
      <c r="AI115" s="41"/>
      <c r="AJ115" s="42"/>
      <c r="AK115" s="42"/>
      <c r="AL115" s="42"/>
      <c r="AM115" s="42"/>
      <c r="AN115" s="43"/>
      <c r="AO115" s="42"/>
      <c r="AR115" s="4">
        <v>0.6</v>
      </c>
      <c r="AS115" s="4">
        <v>20</v>
      </c>
      <c r="AT115" s="4">
        <v>360</v>
      </c>
    </row>
    <row r="116" s="4" customFormat="1" customHeight="1" spans="1:46">
      <c r="A116" s="36">
        <v>110</v>
      </c>
      <c r="B116" s="36"/>
      <c r="C116" s="2"/>
      <c r="D116" s="2" t="s">
        <v>423</v>
      </c>
      <c r="E116" s="2" t="s">
        <v>424</v>
      </c>
      <c r="F116" s="2" t="s">
        <v>425</v>
      </c>
      <c r="G116" s="2"/>
      <c r="H116" s="2" t="s">
        <v>205</v>
      </c>
      <c r="I116" s="36">
        <v>1</v>
      </c>
      <c r="J116" s="36"/>
      <c r="K116" s="36"/>
      <c r="L116" s="36"/>
      <c r="M116" s="36"/>
      <c r="N116" s="36"/>
      <c r="O116" s="36"/>
      <c r="P116" s="36"/>
      <c r="Q116" s="36"/>
      <c r="R116" s="37"/>
      <c r="S116" s="37"/>
      <c r="T116" s="38"/>
      <c r="U116" s="45"/>
      <c r="V116" s="45"/>
      <c r="W116" s="45"/>
      <c r="X116" s="45"/>
      <c r="Y116" s="45"/>
      <c r="Z116" s="45"/>
      <c r="AA116" s="45"/>
      <c r="AB116" s="45"/>
      <c r="AC116" s="45"/>
      <c r="AD116" s="39"/>
      <c r="AE116" s="40"/>
      <c r="AF116" s="38"/>
      <c r="AG116" s="38"/>
      <c r="AH116" s="38">
        <f t="shared" si="22"/>
        <v>800</v>
      </c>
      <c r="AI116" s="41"/>
      <c r="AJ116" s="42"/>
      <c r="AK116" s="42"/>
      <c r="AL116" s="42"/>
      <c r="AM116" s="42"/>
      <c r="AN116" s="43"/>
      <c r="AO116" s="42"/>
      <c r="AR116" s="4">
        <v>0.8</v>
      </c>
      <c r="AS116" s="4">
        <v>25</v>
      </c>
      <c r="AT116" s="4">
        <v>1000</v>
      </c>
    </row>
    <row r="117" s="4" customFormat="1" customHeight="1" spans="1:46">
      <c r="A117" s="36">
        <v>111</v>
      </c>
      <c r="B117" s="36"/>
      <c r="C117" s="2"/>
      <c r="D117" s="2" t="s">
        <v>426</v>
      </c>
      <c r="E117" s="2" t="s">
        <v>427</v>
      </c>
      <c r="F117" s="2" t="s">
        <v>428</v>
      </c>
      <c r="G117" s="2"/>
      <c r="H117" s="2" t="s">
        <v>205</v>
      </c>
      <c r="I117" s="36">
        <v>3</v>
      </c>
      <c r="J117" s="36"/>
      <c r="K117" s="36"/>
      <c r="L117" s="36"/>
      <c r="M117" s="36"/>
      <c r="N117" s="36"/>
      <c r="O117" s="36"/>
      <c r="P117" s="36"/>
      <c r="Q117" s="36"/>
      <c r="R117" s="37"/>
      <c r="S117" s="37"/>
      <c r="T117" s="38"/>
      <c r="U117" s="45"/>
      <c r="V117" s="45"/>
      <c r="W117" s="45"/>
      <c r="X117" s="45"/>
      <c r="Y117" s="45"/>
      <c r="Z117" s="45"/>
      <c r="AA117" s="45"/>
      <c r="AB117" s="45"/>
      <c r="AC117" s="45"/>
      <c r="AD117" s="39"/>
      <c r="AE117" s="40"/>
      <c r="AF117" s="38"/>
      <c r="AG117" s="38"/>
      <c r="AH117" s="38">
        <f>1.2*50</f>
        <v>60</v>
      </c>
      <c r="AI117" s="41"/>
      <c r="AJ117" s="42"/>
      <c r="AK117" s="42"/>
      <c r="AL117" s="42"/>
      <c r="AM117" s="42"/>
      <c r="AN117" s="43"/>
      <c r="AO117" s="42"/>
      <c r="AR117" s="4">
        <v>1.2</v>
      </c>
    </row>
    <row r="118" s="4" customFormat="1" customHeight="1" spans="1:46">
      <c r="A118" s="36">
        <v>112</v>
      </c>
      <c r="B118" s="36"/>
      <c r="C118" s="2"/>
      <c r="D118" s="2" t="s">
        <v>429</v>
      </c>
      <c r="E118" s="2"/>
      <c r="F118" s="2" t="s">
        <v>430</v>
      </c>
      <c r="G118" s="2"/>
      <c r="H118" s="2" t="s">
        <v>205</v>
      </c>
      <c r="I118" s="36">
        <v>1</v>
      </c>
      <c r="J118" s="36"/>
      <c r="K118" s="36"/>
      <c r="L118" s="36"/>
      <c r="M118" s="36"/>
      <c r="N118" s="36"/>
      <c r="O118" s="36"/>
      <c r="P118" s="36"/>
      <c r="Q118" s="36"/>
      <c r="R118" s="37"/>
      <c r="S118" s="37"/>
      <c r="T118" s="38"/>
      <c r="U118" s="45"/>
      <c r="V118" s="45"/>
      <c r="W118" s="45"/>
      <c r="X118" s="45"/>
      <c r="Y118" s="45"/>
      <c r="Z118" s="45"/>
      <c r="AA118" s="45"/>
      <c r="AB118" s="45"/>
      <c r="AC118" s="45"/>
      <c r="AD118" s="39"/>
      <c r="AE118" s="40"/>
      <c r="AF118" s="38"/>
      <c r="AG118" s="38"/>
      <c r="AH118" s="38">
        <f t="shared" ref="AH118:AH129" si="23">AR118*AT118</f>
        <v>640</v>
      </c>
      <c r="AI118" s="41"/>
      <c r="AJ118" s="42"/>
      <c r="AK118" s="42"/>
      <c r="AL118" s="42"/>
      <c r="AM118" s="42"/>
      <c r="AN118" s="43"/>
      <c r="AO118" s="42"/>
      <c r="AR118" s="4">
        <v>0.8</v>
      </c>
      <c r="AS118" s="4">
        <v>100</v>
      </c>
      <c r="AT118" s="4">
        <v>800</v>
      </c>
    </row>
    <row r="119" s="4" customFormat="1" customHeight="1" spans="1:46">
      <c r="A119" s="36">
        <v>113</v>
      </c>
      <c r="B119" s="36"/>
      <c r="C119" s="2"/>
      <c r="D119" s="2" t="s">
        <v>431</v>
      </c>
      <c r="E119" s="2"/>
      <c r="F119" s="2" t="s">
        <v>432</v>
      </c>
      <c r="G119" s="2"/>
      <c r="H119" s="2" t="s">
        <v>205</v>
      </c>
      <c r="I119" s="36">
        <v>1</v>
      </c>
      <c r="J119" s="36"/>
      <c r="K119" s="36"/>
      <c r="L119" s="36"/>
      <c r="M119" s="36"/>
      <c r="N119" s="36"/>
      <c r="O119" s="36"/>
      <c r="P119" s="36"/>
      <c r="Q119" s="36"/>
      <c r="R119" s="37"/>
      <c r="S119" s="37"/>
      <c r="T119" s="38"/>
      <c r="U119" s="45"/>
      <c r="V119" s="45"/>
      <c r="W119" s="45"/>
      <c r="X119" s="45"/>
      <c r="Y119" s="45"/>
      <c r="Z119" s="45"/>
      <c r="AA119" s="45"/>
      <c r="AB119" s="45"/>
      <c r="AC119" s="45"/>
      <c r="AD119" s="39"/>
      <c r="AE119" s="40"/>
      <c r="AF119" s="38"/>
      <c r="AG119" s="38"/>
      <c r="AH119" s="38">
        <f t="shared" si="23"/>
        <v>480</v>
      </c>
      <c r="AI119" s="41"/>
      <c r="AJ119" s="42"/>
      <c r="AK119" s="42"/>
      <c r="AL119" s="42"/>
      <c r="AM119" s="42"/>
      <c r="AN119" s="43"/>
      <c r="AO119" s="42"/>
      <c r="AR119" s="4">
        <v>1.2</v>
      </c>
      <c r="AS119" s="4">
        <v>80</v>
      </c>
      <c r="AT119" s="4">
        <v>400</v>
      </c>
    </row>
    <row r="120" s="4" customFormat="1" customHeight="1" spans="1:46">
      <c r="A120" s="36">
        <v>114</v>
      </c>
      <c r="B120" s="36"/>
      <c r="C120" s="2"/>
      <c r="D120" s="2" t="s">
        <v>368</v>
      </c>
      <c r="E120" s="2"/>
      <c r="F120" s="2" t="s">
        <v>433</v>
      </c>
      <c r="G120" s="2"/>
      <c r="H120" s="2" t="s">
        <v>205</v>
      </c>
      <c r="I120" s="36">
        <v>1</v>
      </c>
      <c r="J120" s="36"/>
      <c r="K120" s="36"/>
      <c r="L120" s="36"/>
      <c r="M120" s="36"/>
      <c r="N120" s="36"/>
      <c r="O120" s="36"/>
      <c r="P120" s="36"/>
      <c r="Q120" s="36"/>
      <c r="R120" s="37"/>
      <c r="S120" s="37"/>
      <c r="T120" s="38"/>
      <c r="U120" s="45"/>
      <c r="V120" s="45"/>
      <c r="W120" s="45"/>
      <c r="X120" s="45"/>
      <c r="Y120" s="45"/>
      <c r="Z120" s="45"/>
      <c r="AA120" s="45"/>
      <c r="AB120" s="45"/>
      <c r="AC120" s="45"/>
      <c r="AD120" s="39"/>
      <c r="AE120" s="40"/>
      <c r="AF120" s="38"/>
      <c r="AG120" s="38"/>
      <c r="AH120" s="38">
        <f t="shared" si="23"/>
        <v>600</v>
      </c>
      <c r="AI120" s="41"/>
      <c r="AJ120" s="42"/>
      <c r="AK120" s="42"/>
      <c r="AL120" s="42"/>
      <c r="AM120" s="42"/>
      <c r="AN120" s="43"/>
      <c r="AO120" s="42"/>
      <c r="AR120" s="4">
        <v>1.2</v>
      </c>
      <c r="AS120" s="4">
        <v>100</v>
      </c>
      <c r="AT120" s="4">
        <v>500</v>
      </c>
    </row>
    <row r="121" s="4" customFormat="1" customHeight="1" spans="1:46">
      <c r="A121" s="36">
        <v>115</v>
      </c>
      <c r="B121" s="36"/>
      <c r="C121" s="2"/>
      <c r="D121" s="2" t="s">
        <v>434</v>
      </c>
      <c r="E121" s="2" t="s">
        <v>435</v>
      </c>
      <c r="F121" s="2" t="s">
        <v>436</v>
      </c>
      <c r="G121" s="2"/>
      <c r="H121" s="2" t="s">
        <v>205</v>
      </c>
      <c r="I121" s="36">
        <v>2</v>
      </c>
      <c r="J121" s="36"/>
      <c r="K121" s="36"/>
      <c r="L121" s="36"/>
      <c r="M121" s="36"/>
      <c r="N121" s="36"/>
      <c r="O121" s="36"/>
      <c r="P121" s="36"/>
      <c r="Q121" s="36"/>
      <c r="R121" s="37"/>
      <c r="S121" s="37"/>
      <c r="T121" s="38"/>
      <c r="U121" s="45"/>
      <c r="V121" s="45"/>
      <c r="W121" s="45"/>
      <c r="X121" s="45"/>
      <c r="Y121" s="45"/>
      <c r="Z121" s="45"/>
      <c r="AA121" s="45"/>
      <c r="AB121" s="45"/>
      <c r="AC121" s="45"/>
      <c r="AD121" s="39"/>
      <c r="AE121" s="40"/>
      <c r="AF121" s="38"/>
      <c r="AG121" s="38"/>
      <c r="AH121" s="38">
        <f t="shared" si="23"/>
        <v>1600</v>
      </c>
      <c r="AI121" s="41"/>
      <c r="AJ121" s="42"/>
      <c r="AK121" s="42"/>
      <c r="AL121" s="42"/>
      <c r="AM121" s="42"/>
      <c r="AN121" s="43"/>
      <c r="AO121" s="42"/>
      <c r="AR121" s="4">
        <v>0.8</v>
      </c>
      <c r="AT121" s="4">
        <v>2000</v>
      </c>
    </row>
    <row r="122" s="4" customFormat="1" customHeight="1" spans="1:46">
      <c r="A122" s="36">
        <v>116</v>
      </c>
      <c r="B122" s="36"/>
      <c r="C122" s="2"/>
      <c r="D122" s="2" t="s">
        <v>437</v>
      </c>
      <c r="E122" s="2" t="s">
        <v>438</v>
      </c>
      <c r="F122" s="2" t="s">
        <v>439</v>
      </c>
      <c r="G122" s="2"/>
      <c r="H122" s="2" t="s">
        <v>205</v>
      </c>
      <c r="I122" s="36">
        <v>1</v>
      </c>
      <c r="J122" s="36"/>
      <c r="K122" s="36"/>
      <c r="L122" s="36"/>
      <c r="M122" s="36"/>
      <c r="N122" s="36"/>
      <c r="O122" s="36"/>
      <c r="P122" s="36"/>
      <c r="Q122" s="36"/>
      <c r="R122" s="37"/>
      <c r="S122" s="37"/>
      <c r="T122" s="38"/>
      <c r="U122" s="45"/>
      <c r="V122" s="45"/>
      <c r="W122" s="45"/>
      <c r="X122" s="45"/>
      <c r="Y122" s="45"/>
      <c r="Z122" s="45"/>
      <c r="AA122" s="45"/>
      <c r="AB122" s="45"/>
      <c r="AC122" s="45"/>
      <c r="AD122" s="39"/>
      <c r="AE122" s="40"/>
      <c r="AF122" s="38"/>
      <c r="AG122" s="38"/>
      <c r="AH122" s="38">
        <f t="shared" si="23"/>
        <v>288</v>
      </c>
      <c r="AI122" s="41"/>
      <c r="AJ122" s="42"/>
      <c r="AK122" s="42"/>
      <c r="AL122" s="42"/>
      <c r="AM122" s="42"/>
      <c r="AN122" s="43"/>
      <c r="AO122" s="42"/>
      <c r="AR122" s="4">
        <v>0.6</v>
      </c>
      <c r="AT122" s="4">
        <v>480</v>
      </c>
    </row>
    <row r="123" s="4" customFormat="1" customHeight="1" spans="1:46">
      <c r="A123" s="36">
        <v>117</v>
      </c>
      <c r="B123" s="36"/>
      <c r="C123" s="2"/>
      <c r="D123" s="2" t="s">
        <v>437</v>
      </c>
      <c r="E123" s="2" t="s">
        <v>438</v>
      </c>
      <c r="F123" s="2" t="s">
        <v>440</v>
      </c>
      <c r="G123" s="2"/>
      <c r="H123" s="2" t="s">
        <v>205</v>
      </c>
      <c r="I123" s="36">
        <v>1</v>
      </c>
      <c r="J123" s="36"/>
      <c r="K123" s="36"/>
      <c r="L123" s="36"/>
      <c r="M123" s="36"/>
      <c r="N123" s="36"/>
      <c r="O123" s="36"/>
      <c r="P123" s="36"/>
      <c r="Q123" s="36"/>
      <c r="R123" s="37"/>
      <c r="S123" s="37"/>
      <c r="T123" s="38"/>
      <c r="U123" s="45"/>
      <c r="V123" s="45"/>
      <c r="W123" s="45"/>
      <c r="X123" s="45"/>
      <c r="Y123" s="45"/>
      <c r="Z123" s="45"/>
      <c r="AA123" s="45"/>
      <c r="AB123" s="45"/>
      <c r="AC123" s="45"/>
      <c r="AD123" s="39"/>
      <c r="AE123" s="40"/>
      <c r="AF123" s="38"/>
      <c r="AG123" s="38"/>
      <c r="AH123" s="38">
        <f t="shared" si="23"/>
        <v>576</v>
      </c>
      <c r="AI123" s="41"/>
      <c r="AJ123" s="42"/>
      <c r="AK123" s="42"/>
      <c r="AL123" s="42"/>
      <c r="AM123" s="42"/>
      <c r="AN123" s="43"/>
      <c r="AO123" s="42"/>
      <c r="AR123" s="4">
        <v>0.6</v>
      </c>
      <c r="AT123" s="4">
        <v>960</v>
      </c>
    </row>
    <row r="124" s="4" customFormat="1" customHeight="1" spans="1:46">
      <c r="A124" s="36">
        <v>118</v>
      </c>
      <c r="B124" s="36"/>
      <c r="C124" s="2"/>
      <c r="D124" s="2" t="s">
        <v>437</v>
      </c>
      <c r="E124" s="2" t="s">
        <v>438</v>
      </c>
      <c r="F124" s="2" t="s">
        <v>441</v>
      </c>
      <c r="G124" s="2"/>
      <c r="H124" s="2" t="s">
        <v>205</v>
      </c>
      <c r="I124" s="36">
        <v>1</v>
      </c>
      <c r="J124" s="36"/>
      <c r="K124" s="36"/>
      <c r="L124" s="36"/>
      <c r="M124" s="36"/>
      <c r="N124" s="36"/>
      <c r="O124" s="36"/>
      <c r="P124" s="36"/>
      <c r="Q124" s="36"/>
      <c r="R124" s="37"/>
      <c r="S124" s="37"/>
      <c r="T124" s="38"/>
      <c r="U124" s="45"/>
      <c r="V124" s="45"/>
      <c r="W124" s="45"/>
      <c r="X124" s="45"/>
      <c r="Y124" s="45"/>
      <c r="Z124" s="45"/>
      <c r="AA124" s="45"/>
      <c r="AB124" s="45"/>
      <c r="AC124" s="45"/>
      <c r="AD124" s="39"/>
      <c r="AE124" s="40"/>
      <c r="AF124" s="38"/>
      <c r="AG124" s="38"/>
      <c r="AH124" s="38">
        <f t="shared" si="23"/>
        <v>600</v>
      </c>
      <c r="AI124" s="41"/>
      <c r="AJ124" s="42"/>
      <c r="AK124" s="42"/>
      <c r="AL124" s="42"/>
      <c r="AM124" s="42"/>
      <c r="AN124" s="43"/>
      <c r="AO124" s="42"/>
      <c r="AR124" s="4">
        <v>0.6</v>
      </c>
      <c r="AT124" s="4">
        <v>1000</v>
      </c>
    </row>
    <row r="125" s="4" customFormat="1" customHeight="1" spans="1:46">
      <c r="A125" s="36">
        <v>119</v>
      </c>
      <c r="B125" s="36"/>
      <c r="C125" s="2"/>
      <c r="D125" s="1" t="s">
        <v>437</v>
      </c>
      <c r="E125" s="2" t="s">
        <v>438</v>
      </c>
      <c r="F125" s="2" t="s">
        <v>442</v>
      </c>
      <c r="G125" s="2"/>
      <c r="H125" s="2" t="s">
        <v>205</v>
      </c>
      <c r="I125" s="36">
        <v>1</v>
      </c>
      <c r="J125" s="36"/>
      <c r="K125" s="36"/>
      <c r="L125" s="36"/>
      <c r="M125" s="36"/>
      <c r="N125" s="36"/>
      <c r="O125" s="36"/>
      <c r="P125" s="36"/>
      <c r="Q125" s="36"/>
      <c r="R125" s="37"/>
      <c r="S125" s="37"/>
      <c r="T125" s="38"/>
      <c r="U125" s="45"/>
      <c r="V125" s="45"/>
      <c r="W125" s="45"/>
      <c r="X125" s="45"/>
      <c r="Y125" s="45"/>
      <c r="Z125" s="45"/>
      <c r="AA125" s="45"/>
      <c r="AB125" s="45"/>
      <c r="AC125" s="45"/>
      <c r="AD125" s="39"/>
      <c r="AE125" s="40"/>
      <c r="AF125" s="38"/>
      <c r="AG125" s="38"/>
      <c r="AH125" s="38">
        <f t="shared" si="23"/>
        <v>576</v>
      </c>
      <c r="AI125" s="41"/>
      <c r="AJ125" s="42"/>
      <c r="AK125" s="42"/>
      <c r="AL125" s="42"/>
      <c r="AM125" s="42"/>
      <c r="AN125" s="43"/>
      <c r="AO125" s="42"/>
      <c r="AR125" s="4">
        <v>0.6</v>
      </c>
      <c r="AT125" s="4">
        <v>960</v>
      </c>
    </row>
    <row r="126" s="4" customFormat="1" customHeight="1" spans="1:46">
      <c r="A126" s="36">
        <v>120</v>
      </c>
      <c r="B126" s="36"/>
      <c r="C126" s="2"/>
      <c r="D126" s="2" t="s">
        <v>443</v>
      </c>
      <c r="E126" s="2" t="s">
        <v>301</v>
      </c>
      <c r="F126" s="2" t="s">
        <v>444</v>
      </c>
      <c r="G126" s="2"/>
      <c r="H126" s="2" t="s">
        <v>205</v>
      </c>
      <c r="I126" s="36">
        <v>1</v>
      </c>
      <c r="J126" s="36"/>
      <c r="K126" s="36"/>
      <c r="L126" s="36"/>
      <c r="M126" s="36"/>
      <c r="N126" s="36"/>
      <c r="O126" s="36"/>
      <c r="P126" s="36"/>
      <c r="Q126" s="36"/>
      <c r="R126" s="37"/>
      <c r="S126" s="37"/>
      <c r="T126" s="38"/>
      <c r="U126" s="45"/>
      <c r="V126" s="45"/>
      <c r="W126" s="45"/>
      <c r="X126" s="45"/>
      <c r="Y126" s="45"/>
      <c r="Z126" s="45"/>
      <c r="AA126" s="45"/>
      <c r="AB126" s="45"/>
      <c r="AC126" s="45"/>
      <c r="AD126" s="39"/>
      <c r="AE126" s="40"/>
      <c r="AF126" s="38"/>
      <c r="AG126" s="38"/>
      <c r="AH126" s="38">
        <f t="shared" si="23"/>
        <v>270</v>
      </c>
      <c r="AI126" s="41"/>
      <c r="AJ126" s="42"/>
      <c r="AK126" s="42"/>
      <c r="AL126" s="42"/>
      <c r="AM126" s="42"/>
      <c r="AN126" s="43"/>
      <c r="AO126" s="42"/>
      <c r="AR126" s="4">
        <v>0.3</v>
      </c>
      <c r="AS126" s="4">
        <v>25</v>
      </c>
      <c r="AT126" s="4">
        <v>900</v>
      </c>
    </row>
    <row r="127" s="4" customFormat="1" customHeight="1" spans="1:46">
      <c r="A127" s="36">
        <v>121</v>
      </c>
      <c r="B127" s="36"/>
      <c r="C127" s="2"/>
      <c r="D127" s="2" t="s">
        <v>445</v>
      </c>
      <c r="E127" s="2"/>
      <c r="F127" s="2" t="s">
        <v>446</v>
      </c>
      <c r="G127" s="2"/>
      <c r="H127" s="2" t="s">
        <v>205</v>
      </c>
      <c r="I127" s="36">
        <v>4</v>
      </c>
      <c r="J127" s="36"/>
      <c r="K127" s="36"/>
      <c r="L127" s="36"/>
      <c r="M127" s="36"/>
      <c r="N127" s="36"/>
      <c r="O127" s="36"/>
      <c r="P127" s="36"/>
      <c r="Q127" s="36"/>
      <c r="R127" s="37"/>
      <c r="S127" s="37"/>
      <c r="T127" s="38"/>
      <c r="U127" s="45"/>
      <c r="V127" s="45"/>
      <c r="W127" s="45"/>
      <c r="X127" s="45"/>
      <c r="Y127" s="45"/>
      <c r="Z127" s="45"/>
      <c r="AA127" s="45"/>
      <c r="AB127" s="45"/>
      <c r="AC127" s="45"/>
      <c r="AD127" s="39"/>
      <c r="AE127" s="40"/>
      <c r="AF127" s="38"/>
      <c r="AG127" s="38"/>
      <c r="AH127" s="38">
        <f t="shared" si="23"/>
        <v>96</v>
      </c>
      <c r="AI127" s="41"/>
      <c r="AJ127" s="42"/>
      <c r="AK127" s="42"/>
      <c r="AL127" s="42"/>
      <c r="AM127" s="42"/>
      <c r="AN127" s="43"/>
      <c r="AO127" s="42"/>
      <c r="AR127" s="4">
        <v>0.3</v>
      </c>
      <c r="AS127" s="4">
        <v>32</v>
      </c>
      <c r="AT127" s="4">
        <v>320</v>
      </c>
    </row>
    <row r="128" s="4" customFormat="1" customHeight="1" spans="1:46">
      <c r="A128" s="36">
        <v>122</v>
      </c>
      <c r="B128" s="36"/>
      <c r="C128" s="2"/>
      <c r="D128" s="2" t="s">
        <v>447</v>
      </c>
      <c r="E128" s="2" t="s">
        <v>448</v>
      </c>
      <c r="F128" s="2" t="s">
        <v>449</v>
      </c>
      <c r="G128" s="2"/>
      <c r="H128" s="2" t="s">
        <v>205</v>
      </c>
      <c r="I128" s="36">
        <v>1</v>
      </c>
      <c r="J128" s="36"/>
      <c r="K128" s="36"/>
      <c r="L128" s="36"/>
      <c r="M128" s="36"/>
      <c r="N128" s="36"/>
      <c r="O128" s="36"/>
      <c r="P128" s="36"/>
      <c r="Q128" s="36"/>
      <c r="R128" s="37"/>
      <c r="S128" s="37"/>
      <c r="T128" s="38"/>
      <c r="U128" s="45"/>
      <c r="V128" s="45"/>
      <c r="W128" s="45"/>
      <c r="X128" s="45"/>
      <c r="Y128" s="45"/>
      <c r="Z128" s="45"/>
      <c r="AA128" s="45"/>
      <c r="AB128" s="45"/>
      <c r="AC128" s="45"/>
      <c r="AD128" s="39"/>
      <c r="AE128" s="40"/>
      <c r="AF128" s="38"/>
      <c r="AG128" s="38"/>
      <c r="AH128" s="38">
        <f t="shared" si="23"/>
        <v>720</v>
      </c>
      <c r="AI128" s="41"/>
      <c r="AJ128" s="42"/>
      <c r="AK128" s="42"/>
      <c r="AL128" s="42"/>
      <c r="AM128" s="42"/>
      <c r="AN128" s="43"/>
      <c r="AO128" s="42"/>
      <c r="AR128" s="4">
        <f>0.6</f>
        <v>0.6</v>
      </c>
      <c r="AT128" s="4">
        <v>1200</v>
      </c>
    </row>
    <row r="129" s="4" customFormat="1" customHeight="1" spans="1:46">
      <c r="A129" s="36">
        <v>123</v>
      </c>
      <c r="B129" s="36"/>
      <c r="C129" s="2"/>
      <c r="D129" s="2" t="s">
        <v>450</v>
      </c>
      <c r="E129" s="2" t="s">
        <v>451</v>
      </c>
      <c r="F129" s="2" t="s">
        <v>452</v>
      </c>
      <c r="G129" s="2"/>
      <c r="H129" s="2" t="s">
        <v>205</v>
      </c>
      <c r="I129" s="36">
        <v>1</v>
      </c>
      <c r="J129" s="36"/>
      <c r="K129" s="36"/>
      <c r="L129" s="36"/>
      <c r="M129" s="36"/>
      <c r="N129" s="36"/>
      <c r="O129" s="36"/>
      <c r="P129" s="36"/>
      <c r="Q129" s="36"/>
      <c r="R129" s="37"/>
      <c r="S129" s="37"/>
      <c r="T129" s="38"/>
      <c r="U129" s="45"/>
      <c r="V129" s="45"/>
      <c r="W129" s="45"/>
      <c r="X129" s="45"/>
      <c r="Y129" s="45"/>
      <c r="Z129" s="45"/>
      <c r="AA129" s="45"/>
      <c r="AB129" s="45"/>
      <c r="AC129" s="45"/>
      <c r="AD129" s="39"/>
      <c r="AE129" s="40"/>
      <c r="AF129" s="38"/>
      <c r="AG129" s="38"/>
      <c r="AH129" s="38">
        <f t="shared" si="23"/>
        <v>32</v>
      </c>
      <c r="AI129" s="41"/>
      <c r="AJ129" s="42"/>
      <c r="AK129" s="42"/>
      <c r="AL129" s="42"/>
      <c r="AM129" s="42"/>
      <c r="AN129" s="43"/>
      <c r="AO129" s="42"/>
      <c r="AR129" s="4">
        <f>0.8</f>
        <v>0.8</v>
      </c>
      <c r="AT129" s="4">
        <v>40</v>
      </c>
    </row>
    <row r="130" s="4" customFormat="1" customHeight="1" spans="1:46">
      <c r="A130" s="36">
        <v>124</v>
      </c>
      <c r="B130" s="36"/>
      <c r="C130" s="2"/>
      <c r="D130" s="2" t="s">
        <v>453</v>
      </c>
      <c r="E130" s="2" t="s">
        <v>253</v>
      </c>
      <c r="F130" s="2" t="s">
        <v>454</v>
      </c>
      <c r="G130" s="2"/>
      <c r="H130" s="2" t="s">
        <v>205</v>
      </c>
      <c r="I130" s="36">
        <v>1</v>
      </c>
      <c r="J130" s="36"/>
      <c r="K130" s="36"/>
      <c r="L130" s="36"/>
      <c r="M130" s="36"/>
      <c r="N130" s="36"/>
      <c r="O130" s="36"/>
      <c r="P130" s="36"/>
      <c r="Q130" s="36"/>
      <c r="R130" s="37"/>
      <c r="S130" s="37"/>
      <c r="T130" s="38"/>
      <c r="U130" s="45"/>
      <c r="V130" s="45"/>
      <c r="W130" s="45"/>
      <c r="X130" s="45"/>
      <c r="Y130" s="45"/>
      <c r="Z130" s="45"/>
      <c r="AA130" s="45"/>
      <c r="AB130" s="45"/>
      <c r="AC130" s="45"/>
      <c r="AD130" s="39"/>
      <c r="AE130" s="40"/>
      <c r="AF130" s="38"/>
      <c r="AG130" s="38"/>
      <c r="AH130" s="38">
        <v>640</v>
      </c>
      <c r="AI130" s="41"/>
      <c r="AJ130" s="42"/>
      <c r="AK130" s="42"/>
      <c r="AL130" s="42"/>
      <c r="AM130" s="42"/>
      <c r="AN130" s="43"/>
      <c r="AO130" s="42"/>
      <c r="AR130" s="4">
        <f>0.8*800</f>
        <v>640</v>
      </c>
      <c r="AS130" s="4">
        <v>100</v>
      </c>
      <c r="AT130" s="4">
        <v>800</v>
      </c>
    </row>
    <row r="131" s="4" customFormat="1" customHeight="1" spans="1:46">
      <c r="A131" s="36">
        <v>125</v>
      </c>
      <c r="B131" s="36"/>
      <c r="C131" s="2"/>
      <c r="D131" s="2" t="s">
        <v>313</v>
      </c>
      <c r="E131" s="2"/>
      <c r="F131" s="2" t="s">
        <v>335</v>
      </c>
      <c r="G131" s="2"/>
      <c r="H131" s="2" t="s">
        <v>205</v>
      </c>
      <c r="I131" s="36">
        <v>1</v>
      </c>
      <c r="J131" s="36"/>
      <c r="K131" s="36"/>
      <c r="L131" s="36"/>
      <c r="M131" s="36"/>
      <c r="N131" s="36"/>
      <c r="O131" s="36"/>
      <c r="P131" s="36"/>
      <c r="Q131" s="36"/>
      <c r="R131" s="37"/>
      <c r="S131" s="37"/>
      <c r="T131" s="38"/>
      <c r="U131" s="45"/>
      <c r="V131" s="45"/>
      <c r="W131" s="45"/>
      <c r="X131" s="45"/>
      <c r="Y131" s="45"/>
      <c r="Z131" s="45"/>
      <c r="AA131" s="45"/>
      <c r="AB131" s="45"/>
      <c r="AC131" s="45"/>
      <c r="AD131" s="39"/>
      <c r="AE131" s="40"/>
      <c r="AF131" s="38"/>
      <c r="AG131" s="38"/>
      <c r="AH131" s="38">
        <v>720</v>
      </c>
      <c r="AI131" s="41"/>
      <c r="AJ131" s="42"/>
      <c r="AK131" s="42"/>
      <c r="AL131" s="42"/>
      <c r="AM131" s="42"/>
      <c r="AN131" s="43"/>
      <c r="AO131" s="42"/>
      <c r="AR131" s="4">
        <f>0.9</f>
        <v>0.9</v>
      </c>
      <c r="AS131" s="4">
        <v>100</v>
      </c>
      <c r="AT131" s="4">
        <v>1200</v>
      </c>
    </row>
    <row r="132" s="4" customFormat="1" customHeight="1" spans="1:46">
      <c r="A132" s="36">
        <v>126</v>
      </c>
      <c r="B132" s="36"/>
      <c r="C132" s="2"/>
      <c r="D132" s="2" t="s">
        <v>455</v>
      </c>
      <c r="E132" s="2" t="s">
        <v>456</v>
      </c>
      <c r="F132" s="2"/>
      <c r="G132" s="2"/>
      <c r="H132" s="2" t="s">
        <v>205</v>
      </c>
      <c r="I132" s="36">
        <v>1</v>
      </c>
      <c r="J132" s="36"/>
      <c r="K132" s="36"/>
      <c r="L132" s="36"/>
      <c r="M132" s="36"/>
      <c r="N132" s="36"/>
      <c r="O132" s="36"/>
      <c r="P132" s="36"/>
      <c r="Q132" s="36"/>
      <c r="R132" s="37"/>
      <c r="S132" s="37"/>
      <c r="T132" s="38"/>
      <c r="U132" s="45"/>
      <c r="V132" s="45"/>
      <c r="W132" s="45"/>
      <c r="X132" s="45"/>
      <c r="Y132" s="45"/>
      <c r="Z132" s="45"/>
      <c r="AA132" s="45"/>
      <c r="AB132" s="45"/>
      <c r="AC132" s="45"/>
      <c r="AD132" s="39"/>
      <c r="AE132" s="40"/>
      <c r="AF132" s="38"/>
      <c r="AG132" s="38"/>
      <c r="AH132" s="38">
        <f t="shared" ref="AH132:AH159" si="24">AR132*AT132</f>
        <v>691.2</v>
      </c>
      <c r="AI132" s="41"/>
      <c r="AJ132" s="42"/>
      <c r="AK132" s="42"/>
      <c r="AL132" s="42"/>
      <c r="AM132" s="42"/>
      <c r="AN132" s="43"/>
      <c r="AO132" s="42"/>
      <c r="AR132" s="4">
        <v>0.6</v>
      </c>
      <c r="AS132" s="4">
        <v>16</v>
      </c>
      <c r="AT132" s="4">
        <v>1152</v>
      </c>
    </row>
    <row r="133" s="4" customFormat="1" customHeight="1" spans="1:46">
      <c r="A133" s="36">
        <v>127</v>
      </c>
      <c r="B133" s="36"/>
      <c r="C133" s="2"/>
      <c r="D133" s="1" t="s">
        <v>457</v>
      </c>
      <c r="E133" s="2" t="s">
        <v>458</v>
      </c>
      <c r="F133" s="2" t="s">
        <v>459</v>
      </c>
      <c r="G133" s="2"/>
      <c r="H133" s="2" t="s">
        <v>205</v>
      </c>
      <c r="I133" s="36">
        <v>2</v>
      </c>
      <c r="J133" s="36"/>
      <c r="K133" s="36"/>
      <c r="L133" s="36"/>
      <c r="M133" s="36"/>
      <c r="N133" s="36"/>
      <c r="O133" s="36"/>
      <c r="P133" s="36"/>
      <c r="Q133" s="36"/>
      <c r="R133" s="37"/>
      <c r="S133" s="37"/>
      <c r="T133" s="38"/>
      <c r="U133" s="45"/>
      <c r="V133" s="45"/>
      <c r="W133" s="45"/>
      <c r="X133" s="45"/>
      <c r="Y133" s="45"/>
      <c r="Z133" s="45"/>
      <c r="AA133" s="45"/>
      <c r="AB133" s="45"/>
      <c r="AC133" s="45"/>
      <c r="AD133" s="39"/>
      <c r="AE133" s="40"/>
      <c r="AF133" s="38"/>
      <c r="AG133" s="38"/>
      <c r="AH133" s="38">
        <f t="shared" si="24"/>
        <v>120</v>
      </c>
      <c r="AI133" s="41"/>
      <c r="AJ133" s="42"/>
      <c r="AK133" s="42"/>
      <c r="AL133" s="42"/>
      <c r="AM133" s="42"/>
      <c r="AN133" s="43"/>
      <c r="AO133" s="42"/>
      <c r="AR133" s="4">
        <f>0.2</f>
        <v>0.2</v>
      </c>
      <c r="AT133" s="4">
        <v>600</v>
      </c>
    </row>
    <row r="134" s="4" customFormat="1" customHeight="1" spans="1:46">
      <c r="A134" s="36">
        <v>128</v>
      </c>
      <c r="B134" s="36"/>
      <c r="C134" s="2"/>
      <c r="D134" s="2" t="s">
        <v>460</v>
      </c>
      <c r="E134" s="2" t="s">
        <v>458</v>
      </c>
      <c r="F134" s="2" t="s">
        <v>461</v>
      </c>
      <c r="G134" s="2"/>
      <c r="H134" s="2" t="s">
        <v>205</v>
      </c>
      <c r="I134" s="36">
        <v>2</v>
      </c>
      <c r="J134" s="36"/>
      <c r="K134" s="36"/>
      <c r="L134" s="36"/>
      <c r="M134" s="36"/>
      <c r="N134" s="36"/>
      <c r="O134" s="36"/>
      <c r="P134" s="36"/>
      <c r="Q134" s="36"/>
      <c r="R134" s="37"/>
      <c r="S134" s="37"/>
      <c r="T134" s="38"/>
      <c r="U134" s="45"/>
      <c r="V134" s="45"/>
      <c r="W134" s="45"/>
      <c r="X134" s="45"/>
      <c r="Y134" s="45"/>
      <c r="Z134" s="45"/>
      <c r="AA134" s="45"/>
      <c r="AB134" s="45"/>
      <c r="AC134" s="45"/>
      <c r="AD134" s="39"/>
      <c r="AE134" s="40"/>
      <c r="AF134" s="38"/>
      <c r="AG134" s="38"/>
      <c r="AH134" s="38">
        <v>120</v>
      </c>
      <c r="AI134" s="41"/>
      <c r="AJ134" s="42"/>
      <c r="AK134" s="42"/>
      <c r="AL134" s="42"/>
      <c r="AM134" s="42"/>
      <c r="AN134" s="43"/>
      <c r="AO134" s="42"/>
      <c r="AR134" s="4">
        <f>0.2*600</f>
        <v>120</v>
      </c>
      <c r="AT134" s="4">
        <v>600</v>
      </c>
    </row>
    <row r="135" s="4" customFormat="1" customHeight="1" spans="1:46">
      <c r="A135" s="36">
        <v>129</v>
      </c>
      <c r="B135" s="36"/>
      <c r="C135" s="2"/>
      <c r="D135" s="1" t="s">
        <v>462</v>
      </c>
      <c r="E135" s="2" t="s">
        <v>463</v>
      </c>
      <c r="F135" s="2" t="s">
        <v>464</v>
      </c>
      <c r="G135" s="2"/>
      <c r="H135" s="2" t="s">
        <v>205</v>
      </c>
      <c r="I135" s="36">
        <v>1</v>
      </c>
      <c r="J135" s="36"/>
      <c r="K135" s="36"/>
      <c r="L135" s="36"/>
      <c r="M135" s="36"/>
      <c r="N135" s="36"/>
      <c r="O135" s="36"/>
      <c r="P135" s="36"/>
      <c r="Q135" s="36"/>
      <c r="R135" s="37"/>
      <c r="S135" s="37"/>
      <c r="T135" s="38"/>
      <c r="U135" s="45"/>
      <c r="V135" s="45"/>
      <c r="W135" s="45"/>
      <c r="X135" s="45"/>
      <c r="Y135" s="45"/>
      <c r="Z135" s="45"/>
      <c r="AA135" s="45"/>
      <c r="AB135" s="45"/>
      <c r="AC135" s="45"/>
      <c r="AD135" s="39"/>
      <c r="AE135" s="40"/>
      <c r="AF135" s="38"/>
      <c r="AG135" s="38"/>
      <c r="AH135" s="38">
        <f t="shared" si="24"/>
        <v>480</v>
      </c>
      <c r="AI135" s="41"/>
      <c r="AJ135" s="42"/>
      <c r="AK135" s="42"/>
      <c r="AL135" s="42"/>
      <c r="AM135" s="42"/>
      <c r="AN135" s="43"/>
      <c r="AO135" s="42"/>
      <c r="AR135" s="4">
        <v>0.8</v>
      </c>
      <c r="AT135" s="4">
        <v>600</v>
      </c>
    </row>
    <row r="136" s="4" customFormat="1" customHeight="1" spans="1:46">
      <c r="A136" s="36">
        <v>130</v>
      </c>
      <c r="B136" s="36"/>
      <c r="C136" s="2"/>
      <c r="D136" s="2" t="s">
        <v>465</v>
      </c>
      <c r="E136" s="2"/>
      <c r="F136" s="2" t="s">
        <v>466</v>
      </c>
      <c r="G136" s="2"/>
      <c r="H136" s="2" t="s">
        <v>205</v>
      </c>
      <c r="I136" s="36">
        <v>1</v>
      </c>
      <c r="J136" s="36"/>
      <c r="K136" s="36"/>
      <c r="L136" s="36"/>
      <c r="M136" s="36"/>
      <c r="N136" s="36"/>
      <c r="O136" s="36"/>
      <c r="P136" s="36"/>
      <c r="Q136" s="36"/>
      <c r="R136" s="37"/>
      <c r="S136" s="37"/>
      <c r="T136" s="38"/>
      <c r="U136" s="45"/>
      <c r="V136" s="45"/>
      <c r="W136" s="45"/>
      <c r="X136" s="45"/>
      <c r="Y136" s="45"/>
      <c r="Z136" s="45"/>
      <c r="AA136" s="45"/>
      <c r="AB136" s="45"/>
      <c r="AC136" s="45"/>
      <c r="AD136" s="39"/>
      <c r="AE136" s="40"/>
      <c r="AF136" s="38"/>
      <c r="AG136" s="38"/>
      <c r="AH136" s="38">
        <f t="shared" si="24"/>
        <v>480</v>
      </c>
      <c r="AI136" s="41"/>
      <c r="AJ136" s="42"/>
      <c r="AK136" s="42"/>
      <c r="AL136" s="42"/>
      <c r="AM136" s="42"/>
      <c r="AN136" s="43"/>
      <c r="AO136" s="42"/>
      <c r="AR136" s="4">
        <v>0.8</v>
      </c>
      <c r="AS136" s="4">
        <v>25</v>
      </c>
      <c r="AT136" s="4">
        <v>600</v>
      </c>
    </row>
    <row r="137" s="4" customFormat="1" customHeight="1" spans="1:46">
      <c r="A137" s="36">
        <v>131</v>
      </c>
      <c r="B137" s="36"/>
      <c r="C137" s="2"/>
      <c r="D137" s="2" t="s">
        <v>467</v>
      </c>
      <c r="E137" s="2" t="s">
        <v>438</v>
      </c>
      <c r="F137" s="2" t="s">
        <v>468</v>
      </c>
      <c r="G137" s="2"/>
      <c r="H137" s="2" t="s">
        <v>205</v>
      </c>
      <c r="I137" s="36">
        <v>1</v>
      </c>
      <c r="J137" s="36"/>
      <c r="K137" s="36"/>
      <c r="L137" s="36"/>
      <c r="M137" s="36"/>
      <c r="N137" s="36"/>
      <c r="O137" s="36"/>
      <c r="P137" s="36"/>
      <c r="Q137" s="36"/>
      <c r="R137" s="37"/>
      <c r="S137" s="37"/>
      <c r="T137" s="38"/>
      <c r="U137" s="45"/>
      <c r="V137" s="45"/>
      <c r="W137" s="45"/>
      <c r="X137" s="45"/>
      <c r="Y137" s="45"/>
      <c r="Z137" s="45"/>
      <c r="AA137" s="45"/>
      <c r="AB137" s="45"/>
      <c r="AC137" s="45"/>
      <c r="AD137" s="39"/>
      <c r="AE137" s="40"/>
      <c r="AF137" s="38"/>
      <c r="AG137" s="38"/>
      <c r="AH137" s="38">
        <f t="shared" si="24"/>
        <v>420</v>
      </c>
      <c r="AI137" s="41"/>
      <c r="AJ137" s="42"/>
      <c r="AK137" s="42"/>
      <c r="AL137" s="42"/>
      <c r="AM137" s="42"/>
      <c r="AN137" s="43"/>
      <c r="AO137" s="42"/>
      <c r="AR137" s="4">
        <v>0.5</v>
      </c>
      <c r="AS137" s="4">
        <v>25</v>
      </c>
      <c r="AT137" s="4">
        <v>840</v>
      </c>
    </row>
    <row r="138" s="4" customFormat="1" customHeight="1" spans="1:46">
      <c r="A138" s="36">
        <v>132</v>
      </c>
      <c r="B138" s="36"/>
      <c r="C138" s="2"/>
      <c r="D138" s="2" t="s">
        <v>469</v>
      </c>
      <c r="E138" s="2" t="s">
        <v>470</v>
      </c>
      <c r="F138" s="2" t="s">
        <v>471</v>
      </c>
      <c r="G138" s="2"/>
      <c r="H138" s="2" t="s">
        <v>205</v>
      </c>
      <c r="I138" s="36">
        <v>13</v>
      </c>
      <c r="J138" s="36"/>
      <c r="K138" s="36"/>
      <c r="L138" s="36"/>
      <c r="M138" s="36"/>
      <c r="N138" s="36"/>
      <c r="O138" s="36"/>
      <c r="P138" s="36"/>
      <c r="Q138" s="36"/>
      <c r="R138" s="37"/>
      <c r="S138" s="37"/>
      <c r="T138" s="38"/>
      <c r="U138" s="45"/>
      <c r="V138" s="45"/>
      <c r="W138" s="45"/>
      <c r="X138" s="45"/>
      <c r="Y138" s="45"/>
      <c r="Z138" s="45"/>
      <c r="AA138" s="45"/>
      <c r="AB138" s="45"/>
      <c r="AC138" s="45"/>
      <c r="AD138" s="39"/>
      <c r="AE138" s="40"/>
      <c r="AF138" s="38"/>
      <c r="AG138" s="38"/>
      <c r="AH138" s="38">
        <f t="shared" si="24"/>
        <v>720</v>
      </c>
      <c r="AI138" s="41"/>
      <c r="AJ138" s="42"/>
      <c r="AK138" s="42"/>
      <c r="AL138" s="42"/>
      <c r="AM138" s="42"/>
      <c r="AN138" s="43"/>
      <c r="AO138" s="42"/>
      <c r="AR138" s="4">
        <v>0.6</v>
      </c>
      <c r="AT138" s="4">
        <v>1200</v>
      </c>
    </row>
    <row r="139" s="4" customFormat="1" customHeight="1" spans="1:46">
      <c r="A139" s="36">
        <v>133</v>
      </c>
      <c r="B139" s="36"/>
      <c r="C139" s="2"/>
      <c r="D139" s="2" t="s">
        <v>472</v>
      </c>
      <c r="E139" s="2" t="s">
        <v>473</v>
      </c>
      <c r="F139" s="2" t="s">
        <v>474</v>
      </c>
      <c r="G139" s="2"/>
      <c r="H139" s="2" t="s">
        <v>205</v>
      </c>
      <c r="I139" s="36">
        <v>5</v>
      </c>
      <c r="J139" s="36"/>
      <c r="K139" s="36"/>
      <c r="L139" s="36"/>
      <c r="M139" s="36"/>
      <c r="N139" s="36"/>
      <c r="O139" s="36"/>
      <c r="P139" s="36"/>
      <c r="Q139" s="36"/>
      <c r="R139" s="37"/>
      <c r="S139" s="37"/>
      <c r="T139" s="38"/>
      <c r="U139" s="45"/>
      <c r="V139" s="45"/>
      <c r="W139" s="45"/>
      <c r="X139" s="45"/>
      <c r="Y139" s="45"/>
      <c r="Z139" s="45"/>
      <c r="AA139" s="45"/>
      <c r="AB139" s="45"/>
      <c r="AC139" s="45"/>
      <c r="AD139" s="39"/>
      <c r="AE139" s="40"/>
      <c r="AF139" s="38"/>
      <c r="AG139" s="38"/>
      <c r="AH139" s="38">
        <f t="shared" si="24"/>
        <v>540</v>
      </c>
      <c r="AI139" s="41"/>
      <c r="AJ139" s="42"/>
      <c r="AK139" s="42"/>
      <c r="AL139" s="42"/>
      <c r="AM139" s="42"/>
      <c r="AN139" s="43"/>
      <c r="AO139" s="42"/>
      <c r="AR139" s="4">
        <v>0.6</v>
      </c>
      <c r="AT139" s="4">
        <v>900</v>
      </c>
    </row>
    <row r="140" s="4" customFormat="1" customHeight="1" spans="1:46">
      <c r="A140" s="36">
        <v>134</v>
      </c>
      <c r="B140" s="36"/>
      <c r="C140" s="2"/>
      <c r="D140" s="2" t="s">
        <v>475</v>
      </c>
      <c r="E140" s="2" t="s">
        <v>476</v>
      </c>
      <c r="F140" s="2" t="s">
        <v>477</v>
      </c>
      <c r="G140" s="2"/>
      <c r="H140" s="2" t="s">
        <v>205</v>
      </c>
      <c r="I140" s="36">
        <v>3</v>
      </c>
      <c r="J140" s="36"/>
      <c r="K140" s="36"/>
      <c r="L140" s="36"/>
      <c r="M140" s="36"/>
      <c r="N140" s="36"/>
      <c r="O140" s="36"/>
      <c r="P140" s="36"/>
      <c r="Q140" s="36"/>
      <c r="R140" s="37"/>
      <c r="S140" s="37"/>
      <c r="T140" s="38"/>
      <c r="U140" s="45"/>
      <c r="V140" s="45"/>
      <c r="W140" s="45"/>
      <c r="X140" s="45"/>
      <c r="Y140" s="45"/>
      <c r="Z140" s="45"/>
      <c r="AA140" s="45"/>
      <c r="AB140" s="45"/>
      <c r="AC140" s="45"/>
      <c r="AD140" s="39"/>
      <c r="AE140" s="40"/>
      <c r="AF140" s="38"/>
      <c r="AG140" s="38"/>
      <c r="AH140" s="38">
        <f t="shared" si="24"/>
        <v>540</v>
      </c>
      <c r="AI140" s="41"/>
      <c r="AJ140" s="42"/>
      <c r="AK140" s="42"/>
      <c r="AL140" s="42"/>
      <c r="AM140" s="42"/>
      <c r="AN140" s="43"/>
      <c r="AO140" s="42"/>
      <c r="AR140" s="4">
        <v>0.6</v>
      </c>
      <c r="AT140" s="4">
        <v>900</v>
      </c>
    </row>
    <row r="141" s="4" customFormat="1" customHeight="1" spans="1:46">
      <c r="A141" s="36">
        <v>135</v>
      </c>
      <c r="B141" s="36"/>
      <c r="C141" s="2"/>
      <c r="D141" s="2" t="s">
        <v>478</v>
      </c>
      <c r="E141" s="2" t="s">
        <v>479</v>
      </c>
      <c r="F141" s="2" t="s">
        <v>480</v>
      </c>
      <c r="G141" s="2"/>
      <c r="H141" s="2" t="s">
        <v>205</v>
      </c>
      <c r="I141" s="36">
        <v>1</v>
      </c>
      <c r="J141" s="36"/>
      <c r="K141" s="36"/>
      <c r="L141" s="36"/>
      <c r="M141" s="36"/>
      <c r="N141" s="36"/>
      <c r="O141" s="36"/>
      <c r="P141" s="36"/>
      <c r="Q141" s="36"/>
      <c r="R141" s="37"/>
      <c r="S141" s="37"/>
      <c r="T141" s="38"/>
      <c r="U141" s="45"/>
      <c r="V141" s="45"/>
      <c r="W141" s="45"/>
      <c r="X141" s="45"/>
      <c r="Y141" s="45"/>
      <c r="Z141" s="45"/>
      <c r="AA141" s="45"/>
      <c r="AB141" s="45"/>
      <c r="AC141" s="45"/>
      <c r="AD141" s="39"/>
      <c r="AE141" s="40"/>
      <c r="AF141" s="38"/>
      <c r="AG141" s="38"/>
      <c r="AH141" s="38">
        <f t="shared" si="24"/>
        <v>600</v>
      </c>
      <c r="AI141" s="41"/>
      <c r="AJ141" s="42"/>
      <c r="AK141" s="42"/>
      <c r="AL141" s="42"/>
      <c r="AM141" s="42"/>
      <c r="AN141" s="43"/>
      <c r="AO141" s="42"/>
      <c r="AR141" s="4">
        <v>0.6</v>
      </c>
      <c r="AT141" s="4">
        <v>1000</v>
      </c>
    </row>
    <row r="142" s="4" customFormat="1" customHeight="1" spans="1:46">
      <c r="A142" s="36">
        <v>136</v>
      </c>
      <c r="B142" s="36"/>
      <c r="C142" s="2"/>
      <c r="D142" s="2" t="s">
        <v>481</v>
      </c>
      <c r="E142" s="2" t="s">
        <v>482</v>
      </c>
      <c r="F142" s="2" t="s">
        <v>483</v>
      </c>
      <c r="G142" s="2"/>
      <c r="H142" s="2" t="s">
        <v>205</v>
      </c>
      <c r="I142" s="36">
        <v>2</v>
      </c>
      <c r="J142" s="36"/>
      <c r="K142" s="36"/>
      <c r="L142" s="36"/>
      <c r="M142" s="36"/>
      <c r="N142" s="36"/>
      <c r="O142" s="36"/>
      <c r="P142" s="36"/>
      <c r="Q142" s="36"/>
      <c r="R142" s="37"/>
      <c r="S142" s="37"/>
      <c r="T142" s="38"/>
      <c r="U142" s="45"/>
      <c r="V142" s="45"/>
      <c r="W142" s="45"/>
      <c r="X142" s="45"/>
      <c r="Y142" s="45"/>
      <c r="Z142" s="45"/>
      <c r="AA142" s="45"/>
      <c r="AB142" s="45"/>
      <c r="AC142" s="45"/>
      <c r="AD142" s="39"/>
      <c r="AE142" s="40"/>
      <c r="AF142" s="38"/>
      <c r="AG142" s="38"/>
      <c r="AH142" s="38">
        <f t="shared" si="24"/>
        <v>720</v>
      </c>
      <c r="AI142" s="41"/>
      <c r="AJ142" s="42"/>
      <c r="AK142" s="42"/>
      <c r="AL142" s="42"/>
      <c r="AM142" s="42"/>
      <c r="AN142" s="43"/>
      <c r="AO142" s="42"/>
      <c r="AR142" s="4">
        <v>0.6</v>
      </c>
      <c r="AT142" s="4">
        <v>1200</v>
      </c>
    </row>
    <row r="143" s="4" customFormat="1" customHeight="1" spans="1:46">
      <c r="A143" s="36">
        <v>137</v>
      </c>
      <c r="B143" s="36"/>
      <c r="C143" s="2"/>
      <c r="D143" s="2" t="s">
        <v>484</v>
      </c>
      <c r="E143" s="2" t="s">
        <v>470</v>
      </c>
      <c r="F143" s="2" t="s">
        <v>485</v>
      </c>
      <c r="G143" s="2"/>
      <c r="H143" s="2" t="s">
        <v>205</v>
      </c>
      <c r="I143" s="36">
        <v>2</v>
      </c>
      <c r="J143" s="36"/>
      <c r="K143" s="36"/>
      <c r="L143" s="36"/>
      <c r="M143" s="36"/>
      <c r="N143" s="36"/>
      <c r="O143" s="36"/>
      <c r="P143" s="36"/>
      <c r="Q143" s="36"/>
      <c r="R143" s="37"/>
      <c r="S143" s="37"/>
      <c r="T143" s="38"/>
      <c r="U143" s="45"/>
      <c r="V143" s="45"/>
      <c r="W143" s="45"/>
      <c r="X143" s="45"/>
      <c r="Y143" s="45"/>
      <c r="Z143" s="45"/>
      <c r="AA143" s="45"/>
      <c r="AB143" s="45"/>
      <c r="AC143" s="45"/>
      <c r="AD143" s="39"/>
      <c r="AE143" s="40"/>
      <c r="AF143" s="38"/>
      <c r="AG143" s="38"/>
      <c r="AH143" s="38">
        <f t="shared" si="24"/>
        <v>480</v>
      </c>
      <c r="AI143" s="41"/>
      <c r="AJ143" s="42"/>
      <c r="AK143" s="42"/>
      <c r="AL143" s="42"/>
      <c r="AM143" s="42"/>
      <c r="AN143" s="43"/>
      <c r="AO143" s="42"/>
      <c r="AR143" s="4">
        <v>0.4</v>
      </c>
      <c r="AT143" s="4">
        <v>1200</v>
      </c>
    </row>
    <row r="144" s="4" customFormat="1" customHeight="1" spans="1:46">
      <c r="A144" s="36">
        <v>138</v>
      </c>
      <c r="B144" s="36"/>
      <c r="C144" s="2"/>
      <c r="D144" s="2" t="s">
        <v>484</v>
      </c>
      <c r="E144" s="2" t="s">
        <v>473</v>
      </c>
      <c r="F144" s="2" t="s">
        <v>486</v>
      </c>
      <c r="G144" s="2"/>
      <c r="H144" s="2" t="s">
        <v>205</v>
      </c>
      <c r="I144" s="36">
        <v>1</v>
      </c>
      <c r="J144" s="36"/>
      <c r="K144" s="36"/>
      <c r="L144" s="36"/>
      <c r="M144" s="36"/>
      <c r="N144" s="36"/>
      <c r="O144" s="36"/>
      <c r="P144" s="36"/>
      <c r="Q144" s="36"/>
      <c r="R144" s="37"/>
      <c r="S144" s="37"/>
      <c r="T144" s="38"/>
      <c r="U144" s="45"/>
      <c r="V144" s="45"/>
      <c r="W144" s="45"/>
      <c r="X144" s="45"/>
      <c r="Y144" s="45"/>
      <c r="Z144" s="45"/>
      <c r="AA144" s="45"/>
      <c r="AB144" s="45"/>
      <c r="AC144" s="45"/>
      <c r="AD144" s="39"/>
      <c r="AE144" s="40"/>
      <c r="AF144" s="38"/>
      <c r="AG144" s="38"/>
      <c r="AH144" s="38">
        <f t="shared" si="24"/>
        <v>432</v>
      </c>
      <c r="AI144" s="41"/>
      <c r="AJ144" s="42"/>
      <c r="AK144" s="42"/>
      <c r="AL144" s="42"/>
      <c r="AM144" s="42"/>
      <c r="AN144" s="43"/>
      <c r="AO144" s="42"/>
      <c r="AR144" s="4">
        <v>0.4</v>
      </c>
      <c r="AT144" s="4">
        <v>1080</v>
      </c>
    </row>
    <row r="145" s="4" customFormat="1" customHeight="1" spans="1:46">
      <c r="A145" s="36">
        <v>139</v>
      </c>
      <c r="B145" s="36"/>
      <c r="C145" s="2"/>
      <c r="D145" s="2" t="s">
        <v>484</v>
      </c>
      <c r="E145" s="2" t="s">
        <v>470</v>
      </c>
      <c r="F145" s="2" t="s">
        <v>487</v>
      </c>
      <c r="G145" s="2"/>
      <c r="H145" s="2" t="s">
        <v>205</v>
      </c>
      <c r="I145" s="36">
        <v>1</v>
      </c>
      <c r="J145" s="36"/>
      <c r="K145" s="36"/>
      <c r="L145" s="36"/>
      <c r="M145" s="36"/>
      <c r="N145" s="36"/>
      <c r="O145" s="36"/>
      <c r="P145" s="36"/>
      <c r="Q145" s="36"/>
      <c r="R145" s="37"/>
      <c r="S145" s="37"/>
      <c r="T145" s="38"/>
      <c r="U145" s="45"/>
      <c r="V145" s="45"/>
      <c r="W145" s="45"/>
      <c r="X145" s="45"/>
      <c r="Y145" s="45"/>
      <c r="Z145" s="45"/>
      <c r="AA145" s="45"/>
      <c r="AB145" s="45"/>
      <c r="AC145" s="45"/>
      <c r="AD145" s="39"/>
      <c r="AE145" s="40"/>
      <c r="AF145" s="38"/>
      <c r="AG145" s="38"/>
      <c r="AH145" s="38">
        <f t="shared" si="24"/>
        <v>240</v>
      </c>
      <c r="AI145" s="41"/>
      <c r="AJ145" s="42"/>
      <c r="AK145" s="42"/>
      <c r="AL145" s="42"/>
      <c r="AM145" s="42"/>
      <c r="AN145" s="43"/>
      <c r="AO145" s="42"/>
      <c r="AR145" s="4">
        <v>0.4</v>
      </c>
      <c r="AT145" s="4">
        <v>600</v>
      </c>
    </row>
    <row r="146" s="4" customFormat="1" customHeight="1" spans="1:46">
      <c r="A146" s="36">
        <v>140</v>
      </c>
      <c r="B146" s="36"/>
      <c r="C146" s="2"/>
      <c r="D146" s="2" t="s">
        <v>488</v>
      </c>
      <c r="E146" s="2" t="s">
        <v>489</v>
      </c>
      <c r="F146" s="2" t="s">
        <v>490</v>
      </c>
      <c r="G146" s="2"/>
      <c r="H146" s="2" t="s">
        <v>205</v>
      </c>
      <c r="I146" s="36">
        <v>5</v>
      </c>
      <c r="J146" s="36"/>
      <c r="K146" s="36"/>
      <c r="L146" s="36"/>
      <c r="M146" s="36"/>
      <c r="N146" s="36"/>
      <c r="O146" s="36"/>
      <c r="P146" s="36"/>
      <c r="Q146" s="36"/>
      <c r="R146" s="37"/>
      <c r="S146" s="37"/>
      <c r="T146" s="38"/>
      <c r="U146" s="45"/>
      <c r="V146" s="45"/>
      <c r="W146" s="45"/>
      <c r="X146" s="45"/>
      <c r="Y146" s="45"/>
      <c r="Z146" s="45"/>
      <c r="AA146" s="45"/>
      <c r="AB146" s="45"/>
      <c r="AC146" s="45"/>
      <c r="AD146" s="39"/>
      <c r="AE146" s="40"/>
      <c r="AF146" s="38"/>
      <c r="AG146" s="38"/>
      <c r="AH146" s="38">
        <f t="shared" si="24"/>
        <v>576</v>
      </c>
      <c r="AI146" s="41"/>
      <c r="AJ146" s="42"/>
      <c r="AK146" s="42"/>
      <c r="AL146" s="42"/>
      <c r="AM146" s="42"/>
      <c r="AN146" s="43"/>
      <c r="AO146" s="42"/>
      <c r="AR146" s="4">
        <v>0.6</v>
      </c>
      <c r="AT146" s="4">
        <v>960</v>
      </c>
    </row>
    <row r="147" s="4" customFormat="1" customHeight="1" spans="1:46">
      <c r="A147" s="36">
        <v>141</v>
      </c>
      <c r="B147" s="36"/>
      <c r="C147" s="2"/>
      <c r="D147" s="2" t="s">
        <v>488</v>
      </c>
      <c r="E147" s="2" t="s">
        <v>489</v>
      </c>
      <c r="F147" s="2"/>
      <c r="G147" s="2"/>
      <c r="H147" s="2" t="s">
        <v>205</v>
      </c>
      <c r="I147" s="36">
        <v>1</v>
      </c>
      <c r="J147" s="36"/>
      <c r="K147" s="36"/>
      <c r="L147" s="36"/>
      <c r="M147" s="36"/>
      <c r="N147" s="36"/>
      <c r="O147" s="36"/>
      <c r="P147" s="36"/>
      <c r="Q147" s="36"/>
      <c r="R147" s="37"/>
      <c r="S147" s="37"/>
      <c r="T147" s="38"/>
      <c r="U147" s="45"/>
      <c r="V147" s="45"/>
      <c r="W147" s="45"/>
      <c r="X147" s="45"/>
      <c r="Y147" s="45"/>
      <c r="Z147" s="45"/>
      <c r="AA147" s="45"/>
      <c r="AB147" s="45"/>
      <c r="AC147" s="45"/>
      <c r="AD147" s="39"/>
      <c r="AE147" s="40"/>
      <c r="AF147" s="38"/>
      <c r="AG147" s="38"/>
      <c r="AH147" s="38">
        <f t="shared" si="24"/>
        <v>480</v>
      </c>
      <c r="AI147" s="41"/>
      <c r="AJ147" s="42"/>
      <c r="AK147" s="42"/>
      <c r="AL147" s="42"/>
      <c r="AM147" s="42"/>
      <c r="AN147" s="43"/>
      <c r="AO147" s="42"/>
      <c r="AR147" s="4">
        <v>0.6</v>
      </c>
      <c r="AT147" s="4">
        <v>800</v>
      </c>
    </row>
    <row r="148" s="4" customFormat="1" customHeight="1" spans="1:46">
      <c r="A148" s="36">
        <v>142</v>
      </c>
      <c r="B148" s="36"/>
      <c r="C148" s="2"/>
      <c r="D148" s="2" t="s">
        <v>491</v>
      </c>
      <c r="E148" s="2" t="s">
        <v>492</v>
      </c>
      <c r="F148" s="2" t="s">
        <v>493</v>
      </c>
      <c r="G148" s="2"/>
      <c r="H148" s="2" t="s">
        <v>205</v>
      </c>
      <c r="I148" s="36">
        <v>2</v>
      </c>
      <c r="J148" s="36"/>
      <c r="K148" s="36"/>
      <c r="L148" s="36"/>
      <c r="M148" s="36"/>
      <c r="N148" s="36"/>
      <c r="O148" s="36"/>
      <c r="P148" s="36"/>
      <c r="Q148" s="36"/>
      <c r="R148" s="37"/>
      <c r="S148" s="37"/>
      <c r="T148" s="38"/>
      <c r="U148" s="45"/>
      <c r="V148" s="45"/>
      <c r="W148" s="45"/>
      <c r="X148" s="45"/>
      <c r="Y148" s="45"/>
      <c r="Z148" s="45"/>
      <c r="AA148" s="45"/>
      <c r="AB148" s="45"/>
      <c r="AC148" s="45"/>
      <c r="AD148" s="39"/>
      <c r="AE148" s="40"/>
      <c r="AF148" s="38"/>
      <c r="AG148" s="38"/>
      <c r="AH148" s="38">
        <f t="shared" si="24"/>
        <v>576</v>
      </c>
      <c r="AI148" s="41"/>
      <c r="AJ148" s="42"/>
      <c r="AK148" s="42"/>
      <c r="AL148" s="42"/>
      <c r="AM148" s="42"/>
      <c r="AN148" s="43"/>
      <c r="AO148" s="42"/>
      <c r="AR148" s="4">
        <v>0.6</v>
      </c>
      <c r="AT148" s="4">
        <v>960</v>
      </c>
    </row>
    <row r="149" s="4" customFormat="1" customHeight="1" spans="1:46">
      <c r="A149" s="36">
        <v>143</v>
      </c>
      <c r="B149" s="36"/>
      <c r="C149" s="2"/>
      <c r="D149" s="2" t="s">
        <v>488</v>
      </c>
      <c r="E149" s="2" t="s">
        <v>470</v>
      </c>
      <c r="F149" s="2" t="s">
        <v>494</v>
      </c>
      <c r="G149" s="2"/>
      <c r="H149" s="2" t="s">
        <v>205</v>
      </c>
      <c r="I149" s="36">
        <v>2</v>
      </c>
      <c r="J149" s="36"/>
      <c r="K149" s="36"/>
      <c r="L149" s="36"/>
      <c r="M149" s="36"/>
      <c r="N149" s="36"/>
      <c r="O149" s="36"/>
      <c r="P149" s="36"/>
      <c r="Q149" s="36"/>
      <c r="R149" s="37"/>
      <c r="S149" s="37"/>
      <c r="T149" s="38"/>
      <c r="U149" s="45"/>
      <c r="V149" s="45"/>
      <c r="W149" s="45"/>
      <c r="X149" s="45"/>
      <c r="Y149" s="45"/>
      <c r="Z149" s="45"/>
      <c r="AA149" s="45"/>
      <c r="AB149" s="45"/>
      <c r="AC149" s="45"/>
      <c r="AD149" s="39"/>
      <c r="AE149" s="40"/>
      <c r="AF149" s="38"/>
      <c r="AG149" s="38"/>
      <c r="AH149" s="38">
        <f t="shared" si="24"/>
        <v>576</v>
      </c>
      <c r="AI149" s="41"/>
      <c r="AJ149" s="42"/>
      <c r="AK149" s="42"/>
      <c r="AL149" s="42"/>
      <c r="AM149" s="42"/>
      <c r="AN149" s="43"/>
      <c r="AO149" s="42"/>
      <c r="AR149" s="4">
        <v>0.6</v>
      </c>
      <c r="AT149" s="4">
        <v>960</v>
      </c>
    </row>
    <row r="150" s="4" customFormat="1" customHeight="1" spans="1:46">
      <c r="A150" s="36">
        <v>144</v>
      </c>
      <c r="B150" s="36"/>
      <c r="C150" s="2"/>
      <c r="D150" s="2" t="s">
        <v>495</v>
      </c>
      <c r="E150" s="2" t="s">
        <v>496</v>
      </c>
      <c r="F150" s="2" t="s">
        <v>497</v>
      </c>
      <c r="G150" s="2"/>
      <c r="H150" s="2" t="s">
        <v>205</v>
      </c>
      <c r="I150" s="36">
        <v>5</v>
      </c>
      <c r="J150" s="36"/>
      <c r="K150" s="36"/>
      <c r="L150" s="36"/>
      <c r="M150" s="36"/>
      <c r="N150" s="36"/>
      <c r="O150" s="36"/>
      <c r="P150" s="36"/>
      <c r="Q150" s="36"/>
      <c r="R150" s="37"/>
      <c r="S150" s="37"/>
      <c r="T150" s="38"/>
      <c r="U150" s="45"/>
      <c r="V150" s="45"/>
      <c r="W150" s="45"/>
      <c r="X150" s="45"/>
      <c r="Y150" s="45"/>
      <c r="Z150" s="45"/>
      <c r="AA150" s="45"/>
      <c r="AB150" s="45"/>
      <c r="AC150" s="45"/>
      <c r="AD150" s="39"/>
      <c r="AE150" s="40"/>
      <c r="AF150" s="38"/>
      <c r="AG150" s="38"/>
      <c r="AH150" s="38">
        <f t="shared" si="24"/>
        <v>360</v>
      </c>
      <c r="AI150" s="41"/>
      <c r="AJ150" s="42"/>
      <c r="AK150" s="42"/>
      <c r="AL150" s="42"/>
      <c r="AM150" s="42"/>
      <c r="AN150" s="43"/>
      <c r="AO150" s="42"/>
      <c r="AR150" s="4">
        <v>0.8</v>
      </c>
      <c r="AT150" s="4">
        <v>450</v>
      </c>
    </row>
    <row r="151" s="4" customFormat="1" customHeight="1" spans="1:46">
      <c r="A151" s="36">
        <v>145</v>
      </c>
      <c r="B151" s="36"/>
      <c r="C151" s="2"/>
      <c r="D151" s="2" t="s">
        <v>498</v>
      </c>
      <c r="E151" s="2" t="s">
        <v>499</v>
      </c>
      <c r="F151" s="2" t="s">
        <v>500</v>
      </c>
      <c r="G151" s="2"/>
      <c r="H151" s="2" t="s">
        <v>205</v>
      </c>
      <c r="I151" s="36">
        <v>3</v>
      </c>
      <c r="J151" s="36"/>
      <c r="K151" s="36"/>
      <c r="L151" s="36"/>
      <c r="M151" s="36"/>
      <c r="N151" s="36"/>
      <c r="O151" s="36"/>
      <c r="P151" s="36"/>
      <c r="Q151" s="36"/>
      <c r="R151" s="37"/>
      <c r="S151" s="37"/>
      <c r="T151" s="38"/>
      <c r="U151" s="45"/>
      <c r="V151" s="45"/>
      <c r="W151" s="45"/>
      <c r="X151" s="45"/>
      <c r="Y151" s="45"/>
      <c r="Z151" s="45"/>
      <c r="AA151" s="45"/>
      <c r="AB151" s="45"/>
      <c r="AC151" s="45"/>
      <c r="AD151" s="39"/>
      <c r="AE151" s="40"/>
      <c r="AF151" s="38"/>
      <c r="AG151" s="38"/>
      <c r="AH151" s="38">
        <f t="shared" si="24"/>
        <v>720</v>
      </c>
      <c r="AI151" s="41"/>
      <c r="AJ151" s="42"/>
      <c r="AK151" s="42"/>
      <c r="AL151" s="42"/>
      <c r="AM151" s="42"/>
      <c r="AN151" s="43"/>
      <c r="AO151" s="42"/>
      <c r="AR151" s="4">
        <f>0.6</f>
        <v>0.6</v>
      </c>
      <c r="AT151" s="4">
        <v>1200</v>
      </c>
    </row>
    <row r="152" s="4" customFormat="1" customHeight="1" spans="1:46">
      <c r="A152" s="36">
        <v>146</v>
      </c>
      <c r="B152" s="36"/>
      <c r="C152" s="2"/>
      <c r="D152" s="2" t="s">
        <v>501</v>
      </c>
      <c r="E152" s="2" t="s">
        <v>288</v>
      </c>
      <c r="F152" s="2" t="s">
        <v>502</v>
      </c>
      <c r="G152" s="2"/>
      <c r="H152" s="2" t="s">
        <v>205</v>
      </c>
      <c r="I152" s="36">
        <v>9</v>
      </c>
      <c r="J152" s="36"/>
      <c r="K152" s="36"/>
      <c r="L152" s="36"/>
      <c r="M152" s="36"/>
      <c r="N152" s="36"/>
      <c r="O152" s="36"/>
      <c r="P152" s="36"/>
      <c r="Q152" s="36"/>
      <c r="R152" s="37"/>
      <c r="S152" s="37"/>
      <c r="T152" s="38"/>
      <c r="U152" s="45"/>
      <c r="V152" s="45"/>
      <c r="W152" s="45"/>
      <c r="X152" s="45"/>
      <c r="Y152" s="45"/>
      <c r="Z152" s="45"/>
      <c r="AA152" s="45"/>
      <c r="AB152" s="45"/>
      <c r="AC152" s="45"/>
      <c r="AD152" s="39"/>
      <c r="AE152" s="40"/>
      <c r="AF152" s="38"/>
      <c r="AG152" s="38"/>
      <c r="AH152" s="38">
        <f t="shared" si="24"/>
        <v>576</v>
      </c>
      <c r="AI152" s="41"/>
      <c r="AJ152" s="42"/>
      <c r="AK152" s="42"/>
      <c r="AL152" s="42"/>
      <c r="AM152" s="42"/>
      <c r="AN152" s="43"/>
      <c r="AO152" s="42"/>
      <c r="AR152" s="4">
        <v>0.8</v>
      </c>
      <c r="AT152" s="4">
        <v>720</v>
      </c>
    </row>
    <row r="153" s="4" customFormat="1" customHeight="1" spans="1:46">
      <c r="A153" s="36">
        <v>147</v>
      </c>
      <c r="B153" s="36"/>
      <c r="C153" s="2"/>
      <c r="D153" s="2" t="s">
        <v>503</v>
      </c>
      <c r="E153" s="2" t="s">
        <v>504</v>
      </c>
      <c r="F153" s="2" t="s">
        <v>505</v>
      </c>
      <c r="G153" s="2"/>
      <c r="H153" s="2" t="s">
        <v>205</v>
      </c>
      <c r="I153" s="36">
        <v>7</v>
      </c>
      <c r="J153" s="36"/>
      <c r="K153" s="36"/>
      <c r="L153" s="36"/>
      <c r="M153" s="36"/>
      <c r="N153" s="36"/>
      <c r="O153" s="36"/>
      <c r="P153" s="36"/>
      <c r="Q153" s="36"/>
      <c r="R153" s="37"/>
      <c r="S153" s="37"/>
      <c r="T153" s="38"/>
      <c r="U153" s="45"/>
      <c r="V153" s="45"/>
      <c r="W153" s="45"/>
      <c r="X153" s="45"/>
      <c r="Y153" s="45"/>
      <c r="Z153" s="45"/>
      <c r="AA153" s="45"/>
      <c r="AB153" s="45"/>
      <c r="AC153" s="45"/>
      <c r="AD153" s="39"/>
      <c r="AE153" s="40"/>
      <c r="AF153" s="38"/>
      <c r="AG153" s="38"/>
      <c r="AH153" s="38">
        <f t="shared" si="24"/>
        <v>2700</v>
      </c>
      <c r="AI153" s="41"/>
      <c r="AJ153" s="42"/>
      <c r="AK153" s="42"/>
      <c r="AL153" s="42"/>
      <c r="AM153" s="42"/>
      <c r="AN153" s="43"/>
      <c r="AO153" s="42"/>
      <c r="AR153" s="4">
        <v>3</v>
      </c>
      <c r="AT153" s="4">
        <v>900</v>
      </c>
    </row>
    <row r="154" s="4" customFormat="1" customHeight="1" spans="1:46">
      <c r="A154" s="36">
        <v>148</v>
      </c>
      <c r="B154" s="36"/>
      <c r="C154" s="2"/>
      <c r="D154" s="2" t="s">
        <v>506</v>
      </c>
      <c r="E154" s="2" t="s">
        <v>507</v>
      </c>
      <c r="F154" s="2" t="s">
        <v>508</v>
      </c>
      <c r="G154" s="2"/>
      <c r="H154" s="2" t="s">
        <v>205</v>
      </c>
      <c r="I154" s="36">
        <v>7</v>
      </c>
      <c r="J154" s="36"/>
      <c r="K154" s="36"/>
      <c r="L154" s="36"/>
      <c r="M154" s="36"/>
      <c r="N154" s="36"/>
      <c r="O154" s="36"/>
      <c r="P154" s="36"/>
      <c r="Q154" s="36"/>
      <c r="R154" s="37"/>
      <c r="S154" s="37"/>
      <c r="T154" s="38"/>
      <c r="U154" s="45"/>
      <c r="V154" s="45"/>
      <c r="W154" s="45"/>
      <c r="X154" s="45"/>
      <c r="Y154" s="45"/>
      <c r="Z154" s="45"/>
      <c r="AA154" s="45"/>
      <c r="AB154" s="45"/>
      <c r="AC154" s="45"/>
      <c r="AD154" s="39"/>
      <c r="AE154" s="40"/>
      <c r="AF154" s="38"/>
      <c r="AG154" s="38"/>
      <c r="AH154" s="38">
        <f t="shared" si="24"/>
        <v>800</v>
      </c>
      <c r="AI154" s="41"/>
      <c r="AJ154" s="42"/>
      <c r="AK154" s="42"/>
      <c r="AL154" s="42"/>
      <c r="AM154" s="42"/>
      <c r="AN154" s="43"/>
      <c r="AO154" s="42"/>
      <c r="AP154" s="44"/>
      <c r="AR154" s="4">
        <v>0.8</v>
      </c>
      <c r="AT154" s="4">
        <v>1000</v>
      </c>
    </row>
    <row r="155" s="4" customFormat="1" customHeight="1" spans="1:46">
      <c r="A155" s="36">
        <v>149</v>
      </c>
      <c r="B155" s="36"/>
      <c r="C155" s="2"/>
      <c r="D155" s="2" t="s">
        <v>509</v>
      </c>
      <c r="E155" s="2">
        <v>200</v>
      </c>
      <c r="F155" s="2" t="s">
        <v>510</v>
      </c>
      <c r="G155" s="2"/>
      <c r="H155" s="2" t="s">
        <v>205</v>
      </c>
      <c r="I155" s="36">
        <v>1</v>
      </c>
      <c r="J155" s="36"/>
      <c r="K155" s="36"/>
      <c r="L155" s="36"/>
      <c r="M155" s="36"/>
      <c r="N155" s="36"/>
      <c r="O155" s="36"/>
      <c r="P155" s="36"/>
      <c r="Q155" s="36"/>
      <c r="R155" s="37"/>
      <c r="S155" s="37"/>
      <c r="T155" s="38"/>
      <c r="U155" s="45"/>
      <c r="V155" s="45"/>
      <c r="W155" s="45"/>
      <c r="X155" s="45"/>
      <c r="Y155" s="45"/>
      <c r="Z155" s="45"/>
      <c r="AA155" s="45"/>
      <c r="AB155" s="45"/>
      <c r="AC155" s="45"/>
      <c r="AD155" s="39"/>
      <c r="AE155" s="40"/>
      <c r="AF155" s="38"/>
      <c r="AG155" s="38"/>
      <c r="AH155" s="38">
        <f t="shared" si="24"/>
        <v>800</v>
      </c>
      <c r="AI155" s="41"/>
      <c r="AJ155" s="42"/>
      <c r="AK155" s="42"/>
      <c r="AL155" s="42"/>
      <c r="AM155" s="42"/>
      <c r="AN155" s="43"/>
      <c r="AO155" s="42"/>
      <c r="AR155" s="4">
        <v>0.5</v>
      </c>
      <c r="AT155" s="4">
        <v>1600</v>
      </c>
    </row>
    <row r="156" s="4" customFormat="1" customHeight="1" spans="1:46">
      <c r="A156" s="36">
        <v>150</v>
      </c>
      <c r="B156" s="36"/>
      <c r="C156" s="2"/>
      <c r="D156" s="2" t="s">
        <v>311</v>
      </c>
      <c r="E156" s="2">
        <v>122</v>
      </c>
      <c r="F156" s="2" t="s">
        <v>511</v>
      </c>
      <c r="G156" s="2"/>
      <c r="H156" s="2" t="s">
        <v>205</v>
      </c>
      <c r="I156" s="36">
        <v>3</v>
      </c>
      <c r="J156" s="36"/>
      <c r="K156" s="36"/>
      <c r="L156" s="36"/>
      <c r="M156" s="36"/>
      <c r="N156" s="36"/>
      <c r="O156" s="36"/>
      <c r="P156" s="36"/>
      <c r="Q156" s="36"/>
      <c r="R156" s="37"/>
      <c r="S156" s="37"/>
      <c r="T156" s="38"/>
      <c r="U156" s="45"/>
      <c r="V156" s="45"/>
      <c r="W156" s="45"/>
      <c r="X156" s="45"/>
      <c r="Y156" s="45"/>
      <c r="Z156" s="45"/>
      <c r="AA156" s="45"/>
      <c r="AB156" s="45"/>
      <c r="AC156" s="45"/>
      <c r="AD156" s="39"/>
      <c r="AE156" s="40"/>
      <c r="AF156" s="38"/>
      <c r="AG156" s="38"/>
      <c r="AH156" s="38">
        <f t="shared" si="24"/>
        <v>585.6</v>
      </c>
      <c r="AI156" s="41"/>
      <c r="AJ156" s="42"/>
      <c r="AK156" s="42"/>
      <c r="AL156" s="42"/>
      <c r="AM156" s="42"/>
      <c r="AN156" s="43"/>
      <c r="AO156" s="42"/>
      <c r="AR156" s="4">
        <v>0.6</v>
      </c>
      <c r="AT156" s="4">
        <v>976</v>
      </c>
    </row>
    <row r="157" s="4" customFormat="1" customHeight="1" spans="1:46">
      <c r="A157" s="36">
        <v>151</v>
      </c>
      <c r="B157" s="36"/>
      <c r="C157" s="2"/>
      <c r="D157" s="2" t="s">
        <v>488</v>
      </c>
      <c r="E157" s="2" t="s">
        <v>492</v>
      </c>
      <c r="F157" s="2" t="s">
        <v>512</v>
      </c>
      <c r="G157" s="2"/>
      <c r="H157" s="2" t="s">
        <v>205</v>
      </c>
      <c r="I157" s="36">
        <v>2</v>
      </c>
      <c r="J157" s="36"/>
      <c r="K157" s="36"/>
      <c r="L157" s="36"/>
      <c r="M157" s="36"/>
      <c r="N157" s="36"/>
      <c r="O157" s="36"/>
      <c r="P157" s="36"/>
      <c r="Q157" s="36"/>
      <c r="R157" s="37"/>
      <c r="S157" s="37"/>
      <c r="T157" s="38"/>
      <c r="U157" s="45"/>
      <c r="V157" s="45"/>
      <c r="W157" s="45"/>
      <c r="X157" s="45"/>
      <c r="Y157" s="45"/>
      <c r="Z157" s="45"/>
      <c r="AA157" s="45"/>
      <c r="AB157" s="45"/>
      <c r="AC157" s="45"/>
      <c r="AD157" s="39"/>
      <c r="AE157" s="40"/>
      <c r="AF157" s="38"/>
      <c r="AG157" s="38"/>
      <c r="AH157" s="38">
        <f t="shared" si="24"/>
        <v>576</v>
      </c>
      <c r="AI157" s="41"/>
      <c r="AJ157" s="42"/>
      <c r="AK157" s="42"/>
      <c r="AL157" s="42"/>
      <c r="AM157" s="42"/>
      <c r="AN157" s="43"/>
      <c r="AO157" s="42"/>
      <c r="AP157" s="44"/>
      <c r="AR157" s="4">
        <v>0.6</v>
      </c>
      <c r="AT157" s="4">
        <v>960</v>
      </c>
    </row>
    <row r="158" s="4" customFormat="1" customHeight="1" spans="1:46">
      <c r="A158" s="36">
        <v>152</v>
      </c>
      <c r="B158" s="36"/>
      <c r="C158" s="2"/>
      <c r="D158" s="2" t="s">
        <v>513</v>
      </c>
      <c r="E158" s="2" t="s">
        <v>507</v>
      </c>
      <c r="F158" s="2" t="s">
        <v>514</v>
      </c>
      <c r="G158" s="2"/>
      <c r="H158" s="2" t="s">
        <v>205</v>
      </c>
      <c r="I158" s="36">
        <v>2</v>
      </c>
      <c r="J158" s="36"/>
      <c r="K158" s="36"/>
      <c r="L158" s="36"/>
      <c r="M158" s="36"/>
      <c r="N158" s="36"/>
      <c r="O158" s="36"/>
      <c r="P158" s="36"/>
      <c r="Q158" s="36"/>
      <c r="R158" s="37"/>
      <c r="S158" s="37"/>
      <c r="T158" s="38"/>
      <c r="U158" s="45"/>
      <c r="V158" s="45"/>
      <c r="W158" s="45"/>
      <c r="X158" s="45"/>
      <c r="Y158" s="45"/>
      <c r="Z158" s="45"/>
      <c r="AA158" s="45"/>
      <c r="AB158" s="45"/>
      <c r="AC158" s="45"/>
      <c r="AD158" s="39"/>
      <c r="AE158" s="40"/>
      <c r="AF158" s="38"/>
      <c r="AG158" s="38"/>
      <c r="AH158" s="38">
        <f t="shared" si="24"/>
        <v>120</v>
      </c>
      <c r="AI158" s="41"/>
      <c r="AJ158" s="42"/>
      <c r="AK158" s="42"/>
      <c r="AL158" s="42"/>
      <c r="AM158" s="42"/>
      <c r="AN158" s="43"/>
      <c r="AO158" s="42"/>
      <c r="AP158" s="44"/>
      <c r="AR158" s="4">
        <v>0.6</v>
      </c>
      <c r="AT158" s="4">
        <v>200</v>
      </c>
    </row>
    <row r="159" s="4" customFormat="1" customHeight="1" spans="1:46">
      <c r="A159" s="36">
        <v>153</v>
      </c>
      <c r="B159" s="36"/>
      <c r="C159" s="2"/>
      <c r="D159" s="2" t="s">
        <v>515</v>
      </c>
      <c r="E159" s="2" t="s">
        <v>516</v>
      </c>
      <c r="F159" s="2" t="s">
        <v>517</v>
      </c>
      <c r="G159" s="2"/>
      <c r="H159" s="2" t="s">
        <v>205</v>
      </c>
      <c r="I159" s="36">
        <v>1</v>
      </c>
      <c r="J159" s="36"/>
      <c r="K159" s="36"/>
      <c r="L159" s="36"/>
      <c r="M159" s="36"/>
      <c r="N159" s="36"/>
      <c r="O159" s="36"/>
      <c r="P159" s="36"/>
      <c r="Q159" s="36"/>
      <c r="R159" s="37"/>
      <c r="S159" s="37"/>
      <c r="T159" s="38"/>
      <c r="U159" s="45"/>
      <c r="V159" s="45"/>
      <c r="W159" s="45"/>
      <c r="X159" s="45"/>
      <c r="Y159" s="45"/>
      <c r="Z159" s="45"/>
      <c r="AA159" s="45"/>
      <c r="AB159" s="45"/>
      <c r="AC159" s="45"/>
      <c r="AD159" s="39"/>
      <c r="AE159" s="40"/>
      <c r="AF159" s="38"/>
      <c r="AG159" s="38"/>
      <c r="AH159" s="38">
        <f t="shared" si="24"/>
        <v>504</v>
      </c>
      <c r="AI159" s="41"/>
      <c r="AJ159" s="42"/>
      <c r="AK159" s="42"/>
      <c r="AL159" s="42"/>
      <c r="AM159" s="42"/>
      <c r="AN159" s="43"/>
      <c r="AO159" s="42"/>
      <c r="AP159" s="44"/>
      <c r="AR159" s="4">
        <v>0.6</v>
      </c>
      <c r="AT159" s="4">
        <v>840</v>
      </c>
    </row>
    <row r="160" s="4" customFormat="1" customHeight="1" spans="1:46">
      <c r="A160" s="36">
        <v>154</v>
      </c>
      <c r="B160" s="36"/>
      <c r="C160" s="2"/>
      <c r="D160" s="2" t="s">
        <v>518</v>
      </c>
      <c r="E160" s="2"/>
      <c r="F160" s="2" t="s">
        <v>519</v>
      </c>
      <c r="G160" s="2"/>
      <c r="H160" s="2" t="s">
        <v>205</v>
      </c>
      <c r="I160" s="36">
        <v>1</v>
      </c>
      <c r="J160" s="36"/>
      <c r="K160" s="36"/>
      <c r="L160" s="36"/>
      <c r="M160" s="36"/>
      <c r="N160" s="36"/>
      <c r="O160" s="36"/>
      <c r="P160" s="36"/>
      <c r="Q160" s="36"/>
      <c r="R160" s="37"/>
      <c r="S160" s="37"/>
      <c r="T160" s="38"/>
      <c r="U160" s="45"/>
      <c r="V160" s="45"/>
      <c r="W160" s="45"/>
      <c r="X160" s="45"/>
      <c r="Y160" s="45"/>
      <c r="Z160" s="45"/>
      <c r="AA160" s="45"/>
      <c r="AB160" s="45"/>
      <c r="AC160" s="45"/>
      <c r="AD160" s="39"/>
      <c r="AE160" s="40"/>
      <c r="AF160" s="38"/>
      <c r="AG160" s="38"/>
      <c r="AH160" s="38">
        <v>198</v>
      </c>
      <c r="AI160" s="41"/>
      <c r="AJ160" s="42"/>
      <c r="AK160" s="42"/>
      <c r="AL160" s="42"/>
      <c r="AM160" s="42"/>
      <c r="AN160" s="43"/>
      <c r="AO160" s="42"/>
      <c r="AP160" s="44">
        <v>13.6</v>
      </c>
      <c r="AS160" s="4">
        <v>80</v>
      </c>
      <c r="AT160" s="4">
        <v>800</v>
      </c>
    </row>
    <row r="161" s="4" customFormat="1" customHeight="1" spans="1:46">
      <c r="A161" s="36">
        <v>155</v>
      </c>
      <c r="B161" s="36"/>
      <c r="C161" s="2"/>
      <c r="D161" s="2" t="s">
        <v>520</v>
      </c>
      <c r="E161" s="2" t="s">
        <v>470</v>
      </c>
      <c r="F161" s="2" t="s">
        <v>521</v>
      </c>
      <c r="G161" s="2"/>
      <c r="H161" s="2" t="s">
        <v>205</v>
      </c>
      <c r="I161" s="36">
        <v>1</v>
      </c>
      <c r="J161" s="36"/>
      <c r="K161" s="36"/>
      <c r="L161" s="36"/>
      <c r="M161" s="36"/>
      <c r="N161" s="36"/>
      <c r="O161" s="36"/>
      <c r="P161" s="36"/>
      <c r="Q161" s="36"/>
      <c r="R161" s="37"/>
      <c r="S161" s="37"/>
      <c r="T161" s="38"/>
      <c r="U161" s="45"/>
      <c r="V161" s="45"/>
      <c r="W161" s="45"/>
      <c r="X161" s="45"/>
      <c r="Y161" s="45"/>
      <c r="Z161" s="45"/>
      <c r="AA161" s="45"/>
      <c r="AB161" s="45"/>
      <c r="AC161" s="45"/>
      <c r="AD161" s="39"/>
      <c r="AE161" s="40"/>
      <c r="AF161" s="38"/>
      <c r="AG161" s="38"/>
      <c r="AH161" s="38">
        <f t="shared" ref="AH161:AH172" si="25">AR161*AT161</f>
        <v>768</v>
      </c>
      <c r="AI161" s="41"/>
      <c r="AJ161" s="42"/>
      <c r="AK161" s="42"/>
      <c r="AL161" s="42"/>
      <c r="AM161" s="42"/>
      <c r="AN161" s="43"/>
      <c r="AO161" s="42"/>
      <c r="AP161" s="44"/>
      <c r="AR161" s="4">
        <v>0.8</v>
      </c>
      <c r="AT161" s="4">
        <v>960</v>
      </c>
    </row>
    <row r="162" s="4" customFormat="1" customHeight="1" spans="1:46">
      <c r="A162" s="36">
        <v>156</v>
      </c>
      <c r="B162" s="36"/>
      <c r="C162" s="2"/>
      <c r="D162" s="2" t="s">
        <v>522</v>
      </c>
      <c r="E162" s="2" t="s">
        <v>456</v>
      </c>
      <c r="F162" s="2" t="s">
        <v>523</v>
      </c>
      <c r="G162" s="2"/>
      <c r="H162" s="2" t="s">
        <v>205</v>
      </c>
      <c r="I162" s="36">
        <v>1</v>
      </c>
      <c r="J162" s="36"/>
      <c r="K162" s="36"/>
      <c r="L162" s="36"/>
      <c r="M162" s="36"/>
      <c r="N162" s="36"/>
      <c r="O162" s="36"/>
      <c r="P162" s="36"/>
      <c r="Q162" s="36"/>
      <c r="R162" s="37"/>
      <c r="S162" s="37"/>
      <c r="T162" s="38"/>
      <c r="U162" s="45"/>
      <c r="V162" s="45"/>
      <c r="W162" s="45"/>
      <c r="X162" s="45"/>
      <c r="Y162" s="45"/>
      <c r="Z162" s="45"/>
      <c r="AA162" s="45"/>
      <c r="AB162" s="45"/>
      <c r="AC162" s="45"/>
      <c r="AD162" s="39"/>
      <c r="AE162" s="40"/>
      <c r="AF162" s="38"/>
      <c r="AG162" s="38"/>
      <c r="AH162" s="38">
        <f t="shared" si="25"/>
        <v>480</v>
      </c>
      <c r="AI162" s="41"/>
      <c r="AJ162" s="42"/>
      <c r="AK162" s="42"/>
      <c r="AL162" s="42"/>
      <c r="AM162" s="42"/>
      <c r="AN162" s="43"/>
      <c r="AO162" s="42"/>
      <c r="AP162" s="44"/>
      <c r="AR162" s="4">
        <v>0.6</v>
      </c>
      <c r="AT162" s="4">
        <v>800</v>
      </c>
    </row>
    <row r="163" s="4" customFormat="1" customHeight="1" spans="1:46">
      <c r="A163" s="36">
        <v>157</v>
      </c>
      <c r="B163" s="36"/>
      <c r="C163" s="2"/>
      <c r="D163" s="2" t="s">
        <v>524</v>
      </c>
      <c r="E163" s="2" t="s">
        <v>525</v>
      </c>
      <c r="F163" s="2" t="s">
        <v>526</v>
      </c>
      <c r="G163" s="2"/>
      <c r="H163" s="2" t="s">
        <v>205</v>
      </c>
      <c r="I163" s="36">
        <v>3</v>
      </c>
      <c r="J163" s="36"/>
      <c r="K163" s="36"/>
      <c r="L163" s="36"/>
      <c r="M163" s="36"/>
      <c r="N163" s="36"/>
      <c r="O163" s="36"/>
      <c r="P163" s="36"/>
      <c r="Q163" s="36"/>
      <c r="R163" s="37"/>
      <c r="S163" s="37"/>
      <c r="T163" s="38"/>
      <c r="U163" s="45"/>
      <c r="V163" s="45"/>
      <c r="W163" s="45"/>
      <c r="X163" s="45"/>
      <c r="Y163" s="45"/>
      <c r="Z163" s="45"/>
      <c r="AA163" s="45"/>
      <c r="AB163" s="45"/>
      <c r="AC163" s="45"/>
      <c r="AD163" s="39"/>
      <c r="AE163" s="40"/>
      <c r="AF163" s="38"/>
      <c r="AG163" s="38"/>
      <c r="AH163" s="38">
        <f t="shared" si="25"/>
        <v>1152</v>
      </c>
      <c r="AI163" s="41"/>
      <c r="AJ163" s="42"/>
      <c r="AK163" s="42"/>
      <c r="AL163" s="42"/>
      <c r="AM163" s="42"/>
      <c r="AN163" s="43"/>
      <c r="AO163" s="42"/>
      <c r="AP163" s="44"/>
      <c r="AR163" s="4">
        <v>1.2</v>
      </c>
      <c r="AT163" s="4">
        <v>960</v>
      </c>
    </row>
    <row r="164" s="4" customFormat="1" customHeight="1" spans="1:46">
      <c r="A164" s="36">
        <v>158</v>
      </c>
      <c r="B164" s="36"/>
      <c r="C164" s="2"/>
      <c r="D164" s="2" t="s">
        <v>503</v>
      </c>
      <c r="E164" s="2" t="s">
        <v>504</v>
      </c>
      <c r="F164" s="2" t="s">
        <v>527</v>
      </c>
      <c r="G164" s="2"/>
      <c r="H164" s="2" t="s">
        <v>205</v>
      </c>
      <c r="I164" s="36">
        <v>3</v>
      </c>
      <c r="J164" s="36"/>
      <c r="K164" s="36"/>
      <c r="L164" s="36"/>
      <c r="M164" s="36"/>
      <c r="N164" s="36"/>
      <c r="O164" s="36"/>
      <c r="P164" s="36"/>
      <c r="Q164" s="36"/>
      <c r="R164" s="37"/>
      <c r="S164" s="37"/>
      <c r="T164" s="38"/>
      <c r="U164" s="45"/>
      <c r="V164" s="45"/>
      <c r="W164" s="45"/>
      <c r="X164" s="45"/>
      <c r="Y164" s="45"/>
      <c r="Z164" s="45"/>
      <c r="AA164" s="45"/>
      <c r="AB164" s="45"/>
      <c r="AC164" s="45"/>
      <c r="AD164" s="39"/>
      <c r="AE164" s="40"/>
      <c r="AF164" s="38"/>
      <c r="AG164" s="38"/>
      <c r="AH164" s="38">
        <f t="shared" si="25"/>
        <v>540</v>
      </c>
      <c r="AI164" s="41"/>
      <c r="AJ164" s="42"/>
      <c r="AK164" s="42"/>
      <c r="AL164" s="42"/>
      <c r="AM164" s="42"/>
      <c r="AN164" s="43"/>
      <c r="AO164" s="42"/>
      <c r="AP164" s="44"/>
      <c r="AR164" s="4">
        <v>0.6</v>
      </c>
      <c r="AT164" s="4">
        <v>900</v>
      </c>
    </row>
    <row r="165" s="4" customFormat="1" customHeight="1" spans="1:46">
      <c r="A165" s="36">
        <v>159</v>
      </c>
      <c r="B165" s="36"/>
      <c r="C165" s="2"/>
      <c r="D165" s="2" t="s">
        <v>528</v>
      </c>
      <c r="E165" s="2" t="s">
        <v>470</v>
      </c>
      <c r="F165" s="2" t="s">
        <v>529</v>
      </c>
      <c r="G165" s="2"/>
      <c r="H165" s="2" t="s">
        <v>205</v>
      </c>
      <c r="I165" s="36">
        <v>1</v>
      </c>
      <c r="J165" s="36"/>
      <c r="K165" s="36"/>
      <c r="L165" s="36"/>
      <c r="M165" s="36"/>
      <c r="N165" s="36"/>
      <c r="O165" s="36"/>
      <c r="P165" s="36"/>
      <c r="Q165" s="36"/>
      <c r="R165" s="37"/>
      <c r="S165" s="37"/>
      <c r="T165" s="38"/>
      <c r="U165" s="45"/>
      <c r="V165" s="45"/>
      <c r="W165" s="45"/>
      <c r="X165" s="45"/>
      <c r="Y165" s="45"/>
      <c r="Z165" s="45"/>
      <c r="AA165" s="45"/>
      <c r="AB165" s="45"/>
      <c r="AC165" s="45"/>
      <c r="AD165" s="39"/>
      <c r="AE165" s="40"/>
      <c r="AF165" s="38"/>
      <c r="AG165" s="38"/>
      <c r="AH165" s="38">
        <f t="shared" si="25"/>
        <v>420</v>
      </c>
      <c r="AI165" s="41"/>
      <c r="AJ165" s="42"/>
      <c r="AK165" s="42"/>
      <c r="AL165" s="42"/>
      <c r="AM165" s="42"/>
      <c r="AN165" s="43"/>
      <c r="AO165" s="42"/>
      <c r="AP165" s="44"/>
      <c r="AR165" s="4">
        <v>0.7</v>
      </c>
      <c r="AT165" s="4">
        <v>600</v>
      </c>
    </row>
    <row r="166" s="4" customFormat="1" customHeight="1" spans="1:46">
      <c r="A166" s="36">
        <v>160</v>
      </c>
      <c r="B166" s="36"/>
      <c r="C166" s="2"/>
      <c r="D166" s="2" t="s">
        <v>530</v>
      </c>
      <c r="E166" s="2" t="s">
        <v>531</v>
      </c>
      <c r="F166" s="2" t="s">
        <v>532</v>
      </c>
      <c r="G166" s="2"/>
      <c r="H166" s="2" t="s">
        <v>205</v>
      </c>
      <c r="I166" s="36">
        <v>1</v>
      </c>
      <c r="J166" s="36"/>
      <c r="K166" s="36"/>
      <c r="L166" s="36"/>
      <c r="M166" s="36"/>
      <c r="N166" s="36"/>
      <c r="O166" s="36"/>
      <c r="P166" s="36"/>
      <c r="Q166" s="36"/>
      <c r="R166" s="37"/>
      <c r="S166" s="37"/>
      <c r="T166" s="38"/>
      <c r="U166" s="45"/>
      <c r="V166" s="45"/>
      <c r="W166" s="45"/>
      <c r="X166" s="45"/>
      <c r="Y166" s="45"/>
      <c r="Z166" s="45"/>
      <c r="AA166" s="45"/>
      <c r="AB166" s="45"/>
      <c r="AC166" s="45"/>
      <c r="AD166" s="39"/>
      <c r="AE166" s="40"/>
      <c r="AF166" s="38"/>
      <c r="AG166" s="38"/>
      <c r="AH166" s="38">
        <f t="shared" si="25"/>
        <v>560</v>
      </c>
      <c r="AI166" s="41"/>
      <c r="AJ166" s="42"/>
      <c r="AK166" s="42"/>
      <c r="AL166" s="42"/>
      <c r="AM166" s="42"/>
      <c r="AN166" s="43"/>
      <c r="AO166" s="42"/>
      <c r="AP166" s="44"/>
      <c r="AR166" s="4">
        <v>0.7</v>
      </c>
      <c r="AT166" s="4">
        <v>800</v>
      </c>
    </row>
    <row r="167" s="4" customFormat="1" customHeight="1" spans="1:46">
      <c r="A167" s="36">
        <v>161</v>
      </c>
      <c r="B167" s="36"/>
      <c r="C167" s="2"/>
      <c r="D167" s="2" t="s">
        <v>533</v>
      </c>
      <c r="E167" s="2" t="s">
        <v>534</v>
      </c>
      <c r="F167" s="2" t="s">
        <v>535</v>
      </c>
      <c r="G167" s="2"/>
      <c r="H167" s="2" t="s">
        <v>205</v>
      </c>
      <c r="I167" s="36">
        <v>3</v>
      </c>
      <c r="J167" s="36"/>
      <c r="K167" s="36"/>
      <c r="L167" s="36"/>
      <c r="M167" s="36"/>
      <c r="N167" s="36"/>
      <c r="O167" s="36"/>
      <c r="P167" s="36"/>
      <c r="Q167" s="36"/>
      <c r="R167" s="37"/>
      <c r="S167" s="37"/>
      <c r="T167" s="38"/>
      <c r="U167" s="45"/>
      <c r="V167" s="45"/>
      <c r="W167" s="45"/>
      <c r="X167" s="45"/>
      <c r="Y167" s="45"/>
      <c r="Z167" s="45"/>
      <c r="AA167" s="45"/>
      <c r="AB167" s="45"/>
      <c r="AC167" s="45"/>
      <c r="AD167" s="39"/>
      <c r="AE167" s="40"/>
      <c r="AF167" s="38"/>
      <c r="AG167" s="38"/>
      <c r="AH167" s="38">
        <f t="shared" si="25"/>
        <v>112</v>
      </c>
      <c r="AI167" s="41"/>
      <c r="AJ167" s="42"/>
      <c r="AK167" s="42"/>
      <c r="AL167" s="42"/>
      <c r="AM167" s="42"/>
      <c r="AN167" s="43"/>
      <c r="AO167" s="42"/>
      <c r="AP167" s="44"/>
      <c r="AR167" s="4">
        <v>0.7</v>
      </c>
      <c r="AT167" s="4">
        <v>160</v>
      </c>
    </row>
    <row r="168" s="4" customFormat="1" customHeight="1" spans="1:46">
      <c r="A168" s="36">
        <v>162</v>
      </c>
      <c r="B168" s="36"/>
      <c r="C168" s="2"/>
      <c r="D168" s="2" t="s">
        <v>536</v>
      </c>
      <c r="E168" s="2" t="s">
        <v>537</v>
      </c>
      <c r="F168" s="2" t="s">
        <v>538</v>
      </c>
      <c r="G168" s="2"/>
      <c r="H168" s="2" t="s">
        <v>205</v>
      </c>
      <c r="I168" s="36">
        <v>2</v>
      </c>
      <c r="J168" s="36"/>
      <c r="K168" s="36"/>
      <c r="L168" s="36"/>
      <c r="M168" s="36"/>
      <c r="N168" s="36"/>
      <c r="O168" s="36"/>
      <c r="P168" s="36"/>
      <c r="Q168" s="36"/>
      <c r="R168" s="37"/>
      <c r="S168" s="37"/>
      <c r="T168" s="38"/>
      <c r="U168" s="45"/>
      <c r="V168" s="45"/>
      <c r="W168" s="45"/>
      <c r="X168" s="45"/>
      <c r="Y168" s="45"/>
      <c r="Z168" s="45"/>
      <c r="AA168" s="45"/>
      <c r="AB168" s="45"/>
      <c r="AC168" s="45"/>
      <c r="AD168" s="39"/>
      <c r="AE168" s="40"/>
      <c r="AF168" s="38"/>
      <c r="AG168" s="38"/>
      <c r="AH168" s="38">
        <f t="shared" si="25"/>
        <v>504</v>
      </c>
      <c r="AI168" s="41"/>
      <c r="AJ168" s="42"/>
      <c r="AK168" s="42"/>
      <c r="AL168" s="42"/>
      <c r="AM168" s="42"/>
      <c r="AN168" s="43"/>
      <c r="AO168" s="42"/>
      <c r="AP168" s="44"/>
      <c r="AR168" s="4">
        <v>0.7</v>
      </c>
      <c r="AT168" s="4">
        <v>720</v>
      </c>
    </row>
    <row r="169" s="4" customFormat="1" customHeight="1" spans="1:46">
      <c r="A169" s="36">
        <v>163</v>
      </c>
      <c r="B169" s="36"/>
      <c r="C169" s="2"/>
      <c r="D169" s="2" t="s">
        <v>399</v>
      </c>
      <c r="E169" s="2" t="s">
        <v>288</v>
      </c>
      <c r="F169" s="2" t="s">
        <v>539</v>
      </c>
      <c r="G169" s="2"/>
      <c r="H169" s="2" t="s">
        <v>205</v>
      </c>
      <c r="I169" s="36">
        <v>1</v>
      </c>
      <c r="J169" s="36"/>
      <c r="K169" s="36"/>
      <c r="L169" s="36"/>
      <c r="M169" s="36"/>
      <c r="N169" s="36"/>
      <c r="O169" s="36"/>
      <c r="P169" s="36"/>
      <c r="Q169" s="36"/>
      <c r="R169" s="37"/>
      <c r="S169" s="37"/>
      <c r="T169" s="38"/>
      <c r="U169" s="45"/>
      <c r="V169" s="45"/>
      <c r="W169" s="45"/>
      <c r="X169" s="45"/>
      <c r="Y169" s="45"/>
      <c r="Z169" s="45"/>
      <c r="AA169" s="45"/>
      <c r="AB169" s="45"/>
      <c r="AC169" s="45"/>
      <c r="AD169" s="39"/>
      <c r="AE169" s="40"/>
      <c r="AF169" s="38"/>
      <c r="AG169" s="38"/>
      <c r="AH169" s="38">
        <f t="shared" si="25"/>
        <v>21600</v>
      </c>
      <c r="AI169" s="41"/>
      <c r="AJ169" s="42"/>
      <c r="AK169" s="42"/>
      <c r="AL169" s="42"/>
      <c r="AM169" s="42"/>
      <c r="AN169" s="43"/>
      <c r="AO169" s="42"/>
      <c r="AP169" s="44"/>
      <c r="AR169" s="4">
        <f>18</f>
        <v>18</v>
      </c>
      <c r="AT169" s="4">
        <v>1200</v>
      </c>
    </row>
    <row r="170" s="4" customFormat="1" customHeight="1" spans="1:46">
      <c r="A170" s="36">
        <v>164</v>
      </c>
      <c r="B170" s="36"/>
      <c r="C170" s="2"/>
      <c r="D170" s="2" t="s">
        <v>540</v>
      </c>
      <c r="E170" s="2" t="s">
        <v>541</v>
      </c>
      <c r="F170" s="2" t="s">
        <v>542</v>
      </c>
      <c r="G170" s="2"/>
      <c r="H170" s="2" t="s">
        <v>205</v>
      </c>
      <c r="I170" s="36">
        <v>2</v>
      </c>
      <c r="J170" s="36"/>
      <c r="K170" s="36"/>
      <c r="L170" s="36"/>
      <c r="M170" s="36"/>
      <c r="N170" s="36"/>
      <c r="O170" s="36"/>
      <c r="P170" s="36"/>
      <c r="Q170" s="36"/>
      <c r="R170" s="37"/>
      <c r="S170" s="37"/>
      <c r="T170" s="38"/>
      <c r="U170" s="45"/>
      <c r="V170" s="45"/>
      <c r="W170" s="45"/>
      <c r="X170" s="45"/>
      <c r="Y170" s="45"/>
      <c r="Z170" s="45"/>
      <c r="AA170" s="45"/>
      <c r="AB170" s="45"/>
      <c r="AC170" s="45"/>
      <c r="AD170" s="39"/>
      <c r="AE170" s="40"/>
      <c r="AF170" s="38"/>
      <c r="AG170" s="38"/>
      <c r="AH170" s="38">
        <f t="shared" si="25"/>
        <v>576</v>
      </c>
      <c r="AI170" s="41"/>
      <c r="AJ170" s="42"/>
      <c r="AK170" s="42"/>
      <c r="AL170" s="42"/>
      <c r="AM170" s="42"/>
      <c r="AN170" s="43"/>
      <c r="AO170" s="42"/>
      <c r="AP170" s="44"/>
      <c r="AR170" s="4">
        <v>0.8</v>
      </c>
      <c r="AT170" s="4">
        <v>720</v>
      </c>
    </row>
    <row r="171" s="4" customFormat="1" customHeight="1" spans="1:46">
      <c r="A171" s="36">
        <v>165</v>
      </c>
      <c r="B171" s="36"/>
      <c r="C171" s="2"/>
      <c r="D171" s="2" t="s">
        <v>543</v>
      </c>
      <c r="E171" s="2" t="s">
        <v>544</v>
      </c>
      <c r="F171" s="2" t="s">
        <v>545</v>
      </c>
      <c r="G171" s="2"/>
      <c r="H171" s="2" t="s">
        <v>205</v>
      </c>
      <c r="I171" s="36">
        <v>2</v>
      </c>
      <c r="J171" s="36"/>
      <c r="K171" s="36"/>
      <c r="L171" s="36"/>
      <c r="M171" s="36"/>
      <c r="N171" s="36"/>
      <c r="O171" s="36"/>
      <c r="P171" s="36"/>
      <c r="Q171" s="36"/>
      <c r="R171" s="37"/>
      <c r="S171" s="37"/>
      <c r="T171" s="38"/>
      <c r="U171" s="45"/>
      <c r="V171" s="45"/>
      <c r="W171" s="45"/>
      <c r="X171" s="45"/>
      <c r="Y171" s="45"/>
      <c r="Z171" s="45"/>
      <c r="AA171" s="45"/>
      <c r="AB171" s="45"/>
      <c r="AC171" s="45"/>
      <c r="AD171" s="39"/>
      <c r="AE171" s="40"/>
      <c r="AF171" s="38"/>
      <c r="AG171" s="38"/>
      <c r="AH171" s="38">
        <f t="shared" si="25"/>
        <v>52</v>
      </c>
      <c r="AI171" s="41"/>
      <c r="AJ171" s="42"/>
      <c r="AK171" s="42"/>
      <c r="AL171" s="42"/>
      <c r="AM171" s="42"/>
      <c r="AN171" s="43"/>
      <c r="AO171" s="42"/>
      <c r="AP171" s="44"/>
      <c r="AR171" s="4">
        <v>0.1</v>
      </c>
      <c r="AT171" s="4">
        <v>520</v>
      </c>
    </row>
    <row r="172" s="4" customFormat="1" customHeight="1" spans="1:46">
      <c r="A172" s="36">
        <v>166</v>
      </c>
      <c r="B172" s="36"/>
      <c r="C172" s="2"/>
      <c r="D172" s="2" t="s">
        <v>546</v>
      </c>
      <c r="E172" s="2" t="s">
        <v>547</v>
      </c>
      <c r="F172" s="2" t="s">
        <v>548</v>
      </c>
      <c r="G172" s="2"/>
      <c r="H172" s="2" t="s">
        <v>205</v>
      </c>
      <c r="I172" s="36">
        <v>3</v>
      </c>
      <c r="J172" s="36"/>
      <c r="K172" s="36"/>
      <c r="L172" s="36"/>
      <c r="M172" s="36"/>
      <c r="N172" s="36"/>
      <c r="O172" s="36"/>
      <c r="P172" s="36"/>
      <c r="Q172" s="36"/>
      <c r="R172" s="37"/>
      <c r="S172" s="37"/>
      <c r="T172" s="38"/>
      <c r="U172" s="45"/>
      <c r="V172" s="45"/>
      <c r="W172" s="45"/>
      <c r="X172" s="45"/>
      <c r="Y172" s="45"/>
      <c r="Z172" s="45"/>
      <c r="AA172" s="45"/>
      <c r="AB172" s="45"/>
      <c r="AC172" s="45"/>
      <c r="AD172" s="39"/>
      <c r="AE172" s="40"/>
      <c r="AF172" s="38"/>
      <c r="AG172" s="38"/>
      <c r="AH172" s="38">
        <f t="shared" si="25"/>
        <v>108</v>
      </c>
      <c r="AI172" s="41"/>
      <c r="AJ172" s="42"/>
      <c r="AK172" s="42"/>
      <c r="AL172" s="42"/>
      <c r="AM172" s="42"/>
      <c r="AN172" s="43"/>
      <c r="AO172" s="42"/>
      <c r="AR172" s="4">
        <v>0.3</v>
      </c>
      <c r="AT172" s="4">
        <v>360</v>
      </c>
    </row>
    <row r="173" s="4" customFormat="1" customHeight="1" spans="1:46">
      <c r="A173" s="36">
        <v>167</v>
      </c>
      <c r="B173" s="36"/>
      <c r="C173" s="2"/>
      <c r="D173" s="2" t="s">
        <v>549</v>
      </c>
      <c r="E173" s="2"/>
      <c r="F173" s="2" t="s">
        <v>550</v>
      </c>
      <c r="G173" s="2"/>
      <c r="H173" s="2" t="s">
        <v>205</v>
      </c>
      <c r="I173" s="36">
        <v>3</v>
      </c>
      <c r="J173" s="36"/>
      <c r="K173" s="36"/>
      <c r="L173" s="36"/>
      <c r="M173" s="36"/>
      <c r="N173" s="36"/>
      <c r="O173" s="36"/>
      <c r="P173" s="36"/>
      <c r="Q173" s="36"/>
      <c r="R173" s="37"/>
      <c r="S173" s="37"/>
      <c r="T173" s="38"/>
      <c r="U173" s="45"/>
      <c r="V173" s="45"/>
      <c r="W173" s="45"/>
      <c r="X173" s="45"/>
      <c r="Y173" s="45"/>
      <c r="Z173" s="45"/>
      <c r="AA173" s="45"/>
      <c r="AB173" s="45"/>
      <c r="AC173" s="45"/>
      <c r="AD173" s="39"/>
      <c r="AE173" s="40"/>
      <c r="AF173" s="38"/>
      <c r="AG173" s="38"/>
      <c r="AH173" s="38">
        <v>648</v>
      </c>
      <c r="AI173" s="41"/>
      <c r="AJ173" s="42"/>
      <c r="AK173" s="42"/>
      <c r="AL173" s="42"/>
      <c r="AM173" s="42"/>
      <c r="AN173" s="43"/>
      <c r="AO173" s="42"/>
      <c r="AP173" s="44"/>
      <c r="AR173" s="4">
        <f>0.6*360*3</f>
        <v>648</v>
      </c>
      <c r="AS173" s="4">
        <v>100</v>
      </c>
      <c r="AT173" s="4">
        <v>600</v>
      </c>
    </row>
    <row r="174" s="4" customFormat="1" customHeight="1" spans="1:46">
      <c r="A174" s="36">
        <v>168</v>
      </c>
      <c r="B174" s="36"/>
      <c r="C174" s="2"/>
      <c r="D174" s="2" t="s">
        <v>551</v>
      </c>
      <c r="E174" s="2" t="s">
        <v>547</v>
      </c>
      <c r="F174" s="2" t="s">
        <v>552</v>
      </c>
      <c r="G174" s="2"/>
      <c r="H174" s="2" t="s">
        <v>205</v>
      </c>
      <c r="I174" s="36">
        <v>1</v>
      </c>
      <c r="J174" s="36"/>
      <c r="K174" s="36"/>
      <c r="L174" s="36"/>
      <c r="M174" s="36"/>
      <c r="N174" s="36"/>
      <c r="O174" s="36"/>
      <c r="P174" s="36"/>
      <c r="Q174" s="36"/>
      <c r="R174" s="37"/>
      <c r="S174" s="37"/>
      <c r="T174" s="38"/>
      <c r="U174" s="45"/>
      <c r="V174" s="45"/>
      <c r="W174" s="45"/>
      <c r="X174" s="45"/>
      <c r="Y174" s="45"/>
      <c r="Z174" s="45"/>
      <c r="AA174" s="45"/>
      <c r="AB174" s="45"/>
      <c r="AC174" s="45"/>
      <c r="AD174" s="39"/>
      <c r="AE174" s="40"/>
      <c r="AF174" s="38"/>
      <c r="AG174" s="38"/>
      <c r="AH174" s="38">
        <f t="shared" ref="AH174:AH177" si="26">AR174*AT174</f>
        <v>270</v>
      </c>
      <c r="AI174" s="41"/>
      <c r="AJ174" s="42"/>
      <c r="AK174" s="42"/>
      <c r="AL174" s="42"/>
      <c r="AM174" s="42"/>
      <c r="AN174" s="43"/>
      <c r="AO174" s="42"/>
      <c r="AP174" s="44"/>
      <c r="AR174" s="4">
        <v>0.3</v>
      </c>
      <c r="AT174" s="4">
        <v>900</v>
      </c>
    </row>
    <row r="175" s="4" customFormat="1" customHeight="1" spans="1:46">
      <c r="A175" s="36">
        <v>169</v>
      </c>
      <c r="B175" s="36"/>
      <c r="C175" s="2"/>
      <c r="D175" s="2" t="s">
        <v>551</v>
      </c>
      <c r="E175" s="2" t="s">
        <v>544</v>
      </c>
      <c r="F175" s="2" t="s">
        <v>553</v>
      </c>
      <c r="G175" s="2"/>
      <c r="H175" s="2" t="s">
        <v>205</v>
      </c>
      <c r="I175" s="36">
        <v>1</v>
      </c>
      <c r="J175" s="36"/>
      <c r="K175" s="36"/>
      <c r="L175" s="36"/>
      <c r="M175" s="36"/>
      <c r="N175" s="36"/>
      <c r="O175" s="36"/>
      <c r="P175" s="36"/>
      <c r="Q175" s="36"/>
      <c r="R175" s="37"/>
      <c r="S175" s="37"/>
      <c r="T175" s="38"/>
      <c r="U175" s="45"/>
      <c r="V175" s="45"/>
      <c r="W175" s="45"/>
      <c r="X175" s="45"/>
      <c r="Y175" s="45"/>
      <c r="Z175" s="45"/>
      <c r="AA175" s="45"/>
      <c r="AB175" s="45"/>
      <c r="AC175" s="45"/>
      <c r="AD175" s="39"/>
      <c r="AE175" s="40"/>
      <c r="AF175" s="38"/>
      <c r="AG175" s="38"/>
      <c r="AH175" s="38">
        <f t="shared" si="26"/>
        <v>108</v>
      </c>
      <c r="AI175" s="41"/>
      <c r="AJ175" s="42"/>
      <c r="AK175" s="42"/>
      <c r="AL175" s="42"/>
      <c r="AM175" s="42"/>
      <c r="AN175" s="43"/>
      <c r="AO175" s="42"/>
      <c r="AR175" s="4">
        <v>0.3</v>
      </c>
      <c r="AT175" s="4">
        <v>360</v>
      </c>
    </row>
    <row r="176" s="4" customFormat="1" customHeight="1" spans="1:46">
      <c r="A176" s="36">
        <v>170</v>
      </c>
      <c r="B176" s="36"/>
      <c r="C176" s="2"/>
      <c r="D176" s="2" t="s">
        <v>554</v>
      </c>
      <c r="E176" s="2" t="s">
        <v>555</v>
      </c>
      <c r="F176" s="2" t="s">
        <v>556</v>
      </c>
      <c r="G176" s="2"/>
      <c r="H176" s="2" t="s">
        <v>205</v>
      </c>
      <c r="I176" s="36">
        <v>1</v>
      </c>
      <c r="J176" s="36"/>
      <c r="K176" s="36"/>
      <c r="L176" s="36"/>
      <c r="M176" s="36"/>
      <c r="N176" s="36"/>
      <c r="O176" s="36"/>
      <c r="P176" s="36"/>
      <c r="Q176" s="36"/>
      <c r="R176" s="37"/>
      <c r="S176" s="37"/>
      <c r="T176" s="38"/>
      <c r="U176" s="45"/>
      <c r="V176" s="45"/>
      <c r="W176" s="45"/>
      <c r="X176" s="45"/>
      <c r="Y176" s="45"/>
      <c r="Z176" s="45"/>
      <c r="AA176" s="45"/>
      <c r="AB176" s="45"/>
      <c r="AC176" s="45"/>
      <c r="AD176" s="39"/>
      <c r="AE176" s="40"/>
      <c r="AF176" s="38"/>
      <c r="AG176" s="38"/>
      <c r="AH176" s="38">
        <f t="shared" si="26"/>
        <v>400</v>
      </c>
      <c r="AI176" s="41"/>
      <c r="AJ176" s="42"/>
      <c r="AK176" s="42"/>
      <c r="AL176" s="42"/>
      <c r="AM176" s="42"/>
      <c r="AN176" s="43"/>
      <c r="AO176" s="42"/>
      <c r="AP176" s="44"/>
      <c r="AR176" s="4">
        <v>0.8</v>
      </c>
      <c r="AT176" s="4">
        <v>500</v>
      </c>
    </row>
    <row r="177" s="4" customFormat="1" customHeight="1" spans="1:46">
      <c r="A177" s="36">
        <v>171</v>
      </c>
      <c r="B177" s="36"/>
      <c r="C177" s="2"/>
      <c r="D177" s="2" t="s">
        <v>557</v>
      </c>
      <c r="E177" s="2" t="s">
        <v>558</v>
      </c>
      <c r="F177" s="2" t="s">
        <v>559</v>
      </c>
      <c r="G177" s="2"/>
      <c r="H177" s="2" t="s">
        <v>205</v>
      </c>
      <c r="I177" s="36">
        <v>1</v>
      </c>
      <c r="J177" s="36"/>
      <c r="K177" s="36"/>
      <c r="L177" s="36"/>
      <c r="M177" s="36"/>
      <c r="N177" s="36"/>
      <c r="O177" s="36"/>
      <c r="P177" s="36"/>
      <c r="Q177" s="36"/>
      <c r="R177" s="37"/>
      <c r="S177" s="37"/>
      <c r="T177" s="38"/>
      <c r="U177" s="45"/>
      <c r="V177" s="45"/>
      <c r="W177" s="45"/>
      <c r="X177" s="45"/>
      <c r="Y177" s="45"/>
      <c r="Z177" s="45"/>
      <c r="AA177" s="45"/>
      <c r="AB177" s="45"/>
      <c r="AC177" s="45"/>
      <c r="AD177" s="39"/>
      <c r="AE177" s="40"/>
      <c r="AF177" s="38"/>
      <c r="AG177" s="38"/>
      <c r="AH177" s="38">
        <f t="shared" si="26"/>
        <v>200</v>
      </c>
      <c r="AI177" s="41"/>
      <c r="AJ177" s="42"/>
      <c r="AK177" s="42"/>
      <c r="AL177" s="42"/>
      <c r="AM177" s="42"/>
      <c r="AN177" s="43"/>
      <c r="AO177" s="42"/>
      <c r="AP177" s="44"/>
      <c r="AR177" s="4">
        <v>0.8</v>
      </c>
      <c r="AT177" s="4">
        <v>250</v>
      </c>
    </row>
    <row r="178" s="4" customFormat="1" customHeight="1" spans="1:46">
      <c r="A178" s="36">
        <v>172</v>
      </c>
      <c r="B178" s="36"/>
      <c r="C178" s="2"/>
      <c r="D178" s="2" t="s">
        <v>560</v>
      </c>
      <c r="E178" s="2" t="s">
        <v>561</v>
      </c>
      <c r="F178" s="2" t="s">
        <v>562</v>
      </c>
      <c r="G178" s="2"/>
      <c r="H178" s="2" t="s">
        <v>205</v>
      </c>
      <c r="I178" s="36">
        <v>4</v>
      </c>
      <c r="J178" s="36"/>
      <c r="K178" s="36"/>
      <c r="L178" s="36"/>
      <c r="M178" s="36"/>
      <c r="N178" s="36"/>
      <c r="O178" s="36"/>
      <c r="P178" s="36"/>
      <c r="Q178" s="36"/>
      <c r="R178" s="37"/>
      <c r="S178" s="37"/>
      <c r="T178" s="38"/>
      <c r="U178" s="45"/>
      <c r="V178" s="45"/>
      <c r="W178" s="45"/>
      <c r="X178" s="45"/>
      <c r="Y178" s="45"/>
      <c r="Z178" s="45"/>
      <c r="AA178" s="45"/>
      <c r="AB178" s="45"/>
      <c r="AC178" s="45"/>
      <c r="AD178" s="39"/>
      <c r="AE178" s="40"/>
      <c r="AF178" s="38"/>
      <c r="AG178" s="38"/>
      <c r="AH178" s="38">
        <v>720</v>
      </c>
      <c r="AI178" s="41"/>
      <c r="AJ178" s="42"/>
      <c r="AK178" s="42"/>
      <c r="AL178" s="42"/>
      <c r="AM178" s="42"/>
      <c r="AN178" s="43"/>
      <c r="AO178" s="42"/>
      <c r="AP178" s="44"/>
    </row>
    <row r="179" s="4" customFormat="1" customHeight="1" spans="1:46">
      <c r="A179" s="36">
        <v>173</v>
      </c>
      <c r="B179" s="36"/>
      <c r="C179" s="2"/>
      <c r="D179" s="2" t="s">
        <v>563</v>
      </c>
      <c r="E179" s="2" t="s">
        <v>531</v>
      </c>
      <c r="F179" s="2" t="s">
        <v>564</v>
      </c>
      <c r="G179" s="2"/>
      <c r="H179" s="2" t="s">
        <v>205</v>
      </c>
      <c r="I179" s="36">
        <v>1</v>
      </c>
      <c r="J179" s="36"/>
      <c r="K179" s="36"/>
      <c r="L179" s="36"/>
      <c r="M179" s="36"/>
      <c r="N179" s="36"/>
      <c r="O179" s="36"/>
      <c r="P179" s="36"/>
      <c r="Q179" s="36"/>
      <c r="R179" s="37"/>
      <c r="S179" s="37"/>
      <c r="T179" s="38"/>
      <c r="U179" s="45"/>
      <c r="V179" s="45"/>
      <c r="W179" s="45"/>
      <c r="X179" s="45"/>
      <c r="Y179" s="45"/>
      <c r="Z179" s="45"/>
      <c r="AA179" s="45"/>
      <c r="AB179" s="45"/>
      <c r="AC179" s="45"/>
      <c r="AD179" s="39"/>
      <c r="AE179" s="40"/>
      <c r="AF179" s="38"/>
      <c r="AG179" s="38"/>
      <c r="AH179" s="38">
        <f t="shared" ref="AH179:AH203" si="27">AR179*AT179</f>
        <v>640</v>
      </c>
      <c r="AI179" s="41"/>
      <c r="AJ179" s="42"/>
      <c r="AK179" s="42"/>
      <c r="AL179" s="42"/>
      <c r="AM179" s="42"/>
      <c r="AN179" s="43"/>
      <c r="AO179" s="42"/>
      <c r="AP179" s="44"/>
      <c r="AR179" s="4">
        <v>0.8</v>
      </c>
      <c r="AT179" s="4">
        <v>800</v>
      </c>
    </row>
    <row r="180" s="4" customFormat="1" customHeight="1" spans="1:46">
      <c r="A180" s="36">
        <v>174</v>
      </c>
      <c r="B180" s="36"/>
      <c r="C180" s="2"/>
      <c r="D180" s="2" t="s">
        <v>488</v>
      </c>
      <c r="E180" s="2" t="s">
        <v>470</v>
      </c>
      <c r="F180" s="2" t="s">
        <v>565</v>
      </c>
      <c r="G180" s="2"/>
      <c r="H180" s="2" t="s">
        <v>205</v>
      </c>
      <c r="I180" s="36">
        <v>1</v>
      </c>
      <c r="J180" s="36"/>
      <c r="K180" s="36"/>
      <c r="L180" s="36"/>
      <c r="M180" s="36"/>
      <c r="N180" s="36"/>
      <c r="O180" s="36"/>
      <c r="P180" s="36"/>
      <c r="Q180" s="36"/>
      <c r="R180" s="37"/>
      <c r="S180" s="37"/>
      <c r="T180" s="38"/>
      <c r="U180" s="45"/>
      <c r="V180" s="45"/>
      <c r="W180" s="45"/>
      <c r="X180" s="45"/>
      <c r="Y180" s="45"/>
      <c r="Z180" s="45"/>
      <c r="AA180" s="45"/>
      <c r="AB180" s="45"/>
      <c r="AC180" s="45"/>
      <c r="AD180" s="39"/>
      <c r="AE180" s="40"/>
      <c r="AF180" s="38"/>
      <c r="AG180" s="38"/>
      <c r="AH180" s="38">
        <f t="shared" si="27"/>
        <v>2340</v>
      </c>
      <c r="AI180" s="41"/>
      <c r="AJ180" s="42"/>
      <c r="AK180" s="42"/>
      <c r="AL180" s="42"/>
      <c r="AM180" s="42"/>
      <c r="AN180" s="43"/>
      <c r="AO180" s="42"/>
      <c r="AP180" s="44"/>
      <c r="AR180" s="4">
        <v>0.6</v>
      </c>
      <c r="AT180" s="4">
        <v>3900</v>
      </c>
    </row>
    <row r="181" s="4" customFormat="1" customHeight="1" spans="1:46">
      <c r="A181" s="36">
        <v>175</v>
      </c>
      <c r="B181" s="36"/>
      <c r="C181" s="2"/>
      <c r="D181" s="2" t="s">
        <v>566</v>
      </c>
      <c r="E181" s="2"/>
      <c r="F181" s="2" t="s">
        <v>567</v>
      </c>
      <c r="G181" s="2"/>
      <c r="H181" s="2" t="s">
        <v>205</v>
      </c>
      <c r="I181" s="36">
        <v>1</v>
      </c>
      <c r="J181" s="36"/>
      <c r="K181" s="36"/>
      <c r="L181" s="36"/>
      <c r="M181" s="36"/>
      <c r="N181" s="36"/>
      <c r="O181" s="36"/>
      <c r="P181" s="36"/>
      <c r="Q181" s="36"/>
      <c r="R181" s="37"/>
      <c r="S181" s="37"/>
      <c r="T181" s="38"/>
      <c r="U181" s="45"/>
      <c r="V181" s="45"/>
      <c r="W181" s="45"/>
      <c r="X181" s="45"/>
      <c r="Y181" s="45"/>
      <c r="Z181" s="45"/>
      <c r="AA181" s="45"/>
      <c r="AB181" s="45"/>
      <c r="AC181" s="45"/>
      <c r="AD181" s="39"/>
      <c r="AE181" s="40"/>
      <c r="AF181" s="38"/>
      <c r="AG181" s="38"/>
      <c r="AH181" s="38">
        <f t="shared" si="27"/>
        <v>240</v>
      </c>
      <c r="AI181" s="41"/>
      <c r="AJ181" s="42"/>
      <c r="AK181" s="42"/>
      <c r="AL181" s="42"/>
      <c r="AM181" s="42"/>
      <c r="AN181" s="43"/>
      <c r="AO181" s="42"/>
      <c r="AP181" s="44"/>
      <c r="AR181" s="4">
        <v>0.6</v>
      </c>
      <c r="AS181" s="4">
        <v>80</v>
      </c>
      <c r="AT181" s="4">
        <v>400</v>
      </c>
    </row>
    <row r="182" s="4" customFormat="1" customHeight="1" spans="1:46">
      <c r="A182" s="36">
        <v>176</v>
      </c>
      <c r="B182" s="36"/>
      <c r="C182" s="2"/>
      <c r="D182" s="2" t="s">
        <v>568</v>
      </c>
      <c r="E182" s="2"/>
      <c r="F182" s="2" t="s">
        <v>569</v>
      </c>
      <c r="G182" s="2"/>
      <c r="H182" s="2" t="s">
        <v>205</v>
      </c>
      <c r="I182" s="36">
        <v>2</v>
      </c>
      <c r="J182" s="36"/>
      <c r="K182" s="36"/>
      <c r="L182" s="36"/>
      <c r="M182" s="36"/>
      <c r="N182" s="36"/>
      <c r="O182" s="36"/>
      <c r="P182" s="36"/>
      <c r="Q182" s="36"/>
      <c r="R182" s="37"/>
      <c r="S182" s="37"/>
      <c r="T182" s="38"/>
      <c r="U182" s="45"/>
      <c r="V182" s="45"/>
      <c r="W182" s="45"/>
      <c r="X182" s="45"/>
      <c r="Y182" s="45"/>
      <c r="Z182" s="45"/>
      <c r="AA182" s="45"/>
      <c r="AB182" s="45"/>
      <c r="AC182" s="45"/>
      <c r="AD182" s="39"/>
      <c r="AE182" s="40"/>
      <c r="AF182" s="38"/>
      <c r="AG182" s="38"/>
      <c r="AH182" s="38">
        <f t="shared" si="27"/>
        <v>518.4</v>
      </c>
      <c r="AI182" s="41"/>
      <c r="AJ182" s="42"/>
      <c r="AK182" s="42"/>
      <c r="AL182" s="42"/>
      <c r="AM182" s="42"/>
      <c r="AN182" s="43"/>
      <c r="AO182" s="42"/>
      <c r="AP182" s="44"/>
      <c r="AR182" s="4">
        <v>0.6</v>
      </c>
      <c r="AS182" s="4">
        <v>36</v>
      </c>
      <c r="AT182" s="4">
        <v>864</v>
      </c>
    </row>
    <row r="183" s="4" customFormat="1" customHeight="1" spans="1:46">
      <c r="A183" s="36">
        <v>177</v>
      </c>
      <c r="B183" s="36"/>
      <c r="C183" s="2"/>
      <c r="D183" s="2" t="s">
        <v>570</v>
      </c>
      <c r="E183" s="2" t="s">
        <v>571</v>
      </c>
      <c r="F183" s="2" t="s">
        <v>572</v>
      </c>
      <c r="G183" s="2"/>
      <c r="H183" s="2" t="s">
        <v>205</v>
      </c>
      <c r="I183" s="36">
        <v>1</v>
      </c>
      <c r="J183" s="36"/>
      <c r="K183" s="36"/>
      <c r="L183" s="36"/>
      <c r="M183" s="36"/>
      <c r="N183" s="36"/>
      <c r="O183" s="36"/>
      <c r="P183" s="36"/>
      <c r="Q183" s="36"/>
      <c r="R183" s="37"/>
      <c r="S183" s="37"/>
      <c r="T183" s="38"/>
      <c r="U183" s="45"/>
      <c r="V183" s="45"/>
      <c r="W183" s="45"/>
      <c r="X183" s="45"/>
      <c r="Y183" s="45"/>
      <c r="Z183" s="45"/>
      <c r="AA183" s="45"/>
      <c r="AB183" s="45"/>
      <c r="AC183" s="45"/>
      <c r="AD183" s="39"/>
      <c r="AE183" s="40"/>
      <c r="AF183" s="38"/>
      <c r="AG183" s="38"/>
      <c r="AH183" s="38">
        <f t="shared" si="27"/>
        <v>957.6</v>
      </c>
      <c r="AI183" s="41"/>
      <c r="AJ183" s="42"/>
      <c r="AK183" s="42"/>
      <c r="AL183" s="42"/>
      <c r="AM183" s="42"/>
      <c r="AN183" s="43"/>
      <c r="AO183" s="42"/>
      <c r="AR183" s="4">
        <v>1.2</v>
      </c>
      <c r="AT183" s="4">
        <v>798</v>
      </c>
    </row>
    <row r="184" s="4" customFormat="1" customHeight="1" spans="1:46">
      <c r="A184" s="36">
        <v>178</v>
      </c>
      <c r="B184" s="36"/>
      <c r="C184" s="2"/>
      <c r="D184" s="2" t="s">
        <v>573</v>
      </c>
      <c r="E184" s="2"/>
      <c r="F184" s="2" t="s">
        <v>574</v>
      </c>
      <c r="G184" s="2"/>
      <c r="H184" s="2" t="s">
        <v>205</v>
      </c>
      <c r="I184" s="36">
        <v>1</v>
      </c>
      <c r="J184" s="36"/>
      <c r="K184" s="36"/>
      <c r="L184" s="36"/>
      <c r="M184" s="36"/>
      <c r="N184" s="36"/>
      <c r="O184" s="36"/>
      <c r="P184" s="36"/>
      <c r="Q184" s="36"/>
      <c r="R184" s="37"/>
      <c r="S184" s="37"/>
      <c r="T184" s="38"/>
      <c r="U184" s="45"/>
      <c r="V184" s="45"/>
      <c r="W184" s="45"/>
      <c r="X184" s="45"/>
      <c r="Y184" s="45"/>
      <c r="Z184" s="45"/>
      <c r="AA184" s="45"/>
      <c r="AB184" s="45"/>
      <c r="AC184" s="45"/>
      <c r="AD184" s="39"/>
      <c r="AE184" s="40"/>
      <c r="AF184" s="38"/>
      <c r="AG184" s="38"/>
      <c r="AH184" s="38">
        <f t="shared" si="27"/>
        <v>1200</v>
      </c>
      <c r="AI184" s="41"/>
      <c r="AJ184" s="42"/>
      <c r="AK184" s="42"/>
      <c r="AL184" s="42"/>
      <c r="AM184" s="42"/>
      <c r="AN184" s="43"/>
      <c r="AO184" s="42"/>
      <c r="AR184" s="4">
        <v>1.2</v>
      </c>
      <c r="AS184" s="4">
        <v>100</v>
      </c>
      <c r="AT184" s="4">
        <v>1000</v>
      </c>
    </row>
    <row r="185" s="4" customFormat="1" customHeight="1" spans="1:46">
      <c r="A185" s="36">
        <v>179</v>
      </c>
      <c r="B185" s="36"/>
      <c r="C185" s="2"/>
      <c r="D185" s="2" t="s">
        <v>575</v>
      </c>
      <c r="E185" s="2" t="s">
        <v>301</v>
      </c>
      <c r="F185" s="2" t="s">
        <v>576</v>
      </c>
      <c r="G185" s="2"/>
      <c r="H185" s="2" t="s">
        <v>205</v>
      </c>
      <c r="I185" s="36">
        <v>1</v>
      </c>
      <c r="J185" s="36"/>
      <c r="K185" s="36"/>
      <c r="L185" s="36"/>
      <c r="M185" s="36"/>
      <c r="N185" s="36"/>
      <c r="O185" s="36"/>
      <c r="P185" s="36"/>
      <c r="Q185" s="36"/>
      <c r="R185" s="37"/>
      <c r="S185" s="37"/>
      <c r="T185" s="38"/>
      <c r="U185" s="45"/>
      <c r="V185" s="45"/>
      <c r="W185" s="45"/>
      <c r="X185" s="45"/>
      <c r="Y185" s="45"/>
      <c r="Z185" s="45"/>
      <c r="AA185" s="45"/>
      <c r="AB185" s="45"/>
      <c r="AC185" s="45"/>
      <c r="AD185" s="39"/>
      <c r="AE185" s="40"/>
      <c r="AF185" s="38"/>
      <c r="AG185" s="38"/>
      <c r="AH185" s="38">
        <f t="shared" si="27"/>
        <v>540</v>
      </c>
      <c r="AI185" s="41"/>
      <c r="AJ185" s="42"/>
      <c r="AK185" s="42"/>
      <c r="AL185" s="42"/>
      <c r="AM185" s="42"/>
      <c r="AN185" s="43"/>
      <c r="AO185" s="42"/>
      <c r="AR185" s="4">
        <v>1.2</v>
      </c>
      <c r="AS185" s="4">
        <v>25</v>
      </c>
      <c r="AT185" s="4">
        <v>450</v>
      </c>
    </row>
    <row r="186" s="4" customFormat="1" customHeight="1" spans="1:46">
      <c r="A186" s="36">
        <v>180</v>
      </c>
      <c r="B186" s="36"/>
      <c r="C186" s="2"/>
      <c r="D186" s="2" t="s">
        <v>577</v>
      </c>
      <c r="E186" s="2"/>
      <c r="F186" s="2" t="s">
        <v>578</v>
      </c>
      <c r="G186" s="2"/>
      <c r="H186" s="2" t="s">
        <v>205</v>
      </c>
      <c r="I186" s="36">
        <v>1</v>
      </c>
      <c r="J186" s="36"/>
      <c r="K186" s="36"/>
      <c r="L186" s="36"/>
      <c r="M186" s="36"/>
      <c r="N186" s="36"/>
      <c r="O186" s="36"/>
      <c r="P186" s="36"/>
      <c r="Q186" s="36"/>
      <c r="R186" s="37"/>
      <c r="S186" s="37"/>
      <c r="T186" s="38"/>
      <c r="U186" s="45"/>
      <c r="V186" s="45"/>
      <c r="W186" s="45"/>
      <c r="X186" s="45"/>
      <c r="Y186" s="45"/>
      <c r="Z186" s="45"/>
      <c r="AA186" s="45"/>
      <c r="AB186" s="45"/>
      <c r="AC186" s="45"/>
      <c r="AD186" s="39"/>
      <c r="AE186" s="40"/>
      <c r="AF186" s="38"/>
      <c r="AG186" s="38"/>
      <c r="AH186" s="38">
        <f t="shared" si="27"/>
        <v>1036.8</v>
      </c>
      <c r="AI186" s="41"/>
      <c r="AJ186" s="42"/>
      <c r="AK186" s="42"/>
      <c r="AL186" s="42"/>
      <c r="AM186" s="42"/>
      <c r="AN186" s="43"/>
      <c r="AO186" s="42"/>
      <c r="AR186" s="4">
        <v>1.2</v>
      </c>
      <c r="AS186" s="4">
        <v>96</v>
      </c>
      <c r="AT186" s="4">
        <v>864</v>
      </c>
    </row>
    <row r="187" s="4" customFormat="1" customHeight="1" spans="1:46">
      <c r="A187" s="36">
        <v>181</v>
      </c>
      <c r="B187" s="36"/>
      <c r="C187" s="2"/>
      <c r="D187" s="2" t="s">
        <v>579</v>
      </c>
      <c r="E187" s="2"/>
      <c r="F187" s="2" t="s">
        <v>580</v>
      </c>
      <c r="G187" s="2"/>
      <c r="H187" s="2" t="s">
        <v>205</v>
      </c>
      <c r="I187" s="36">
        <v>1</v>
      </c>
      <c r="J187" s="36"/>
      <c r="K187" s="36"/>
      <c r="L187" s="36"/>
      <c r="M187" s="36"/>
      <c r="N187" s="36"/>
      <c r="O187" s="36"/>
      <c r="P187" s="36"/>
      <c r="Q187" s="36"/>
      <c r="R187" s="37"/>
      <c r="S187" s="37"/>
      <c r="T187" s="38"/>
      <c r="U187" s="45"/>
      <c r="V187" s="45"/>
      <c r="W187" s="45"/>
      <c r="X187" s="45"/>
      <c r="Y187" s="45"/>
      <c r="Z187" s="45"/>
      <c r="AA187" s="45"/>
      <c r="AB187" s="45"/>
      <c r="AC187" s="45"/>
      <c r="AD187" s="39"/>
      <c r="AE187" s="40"/>
      <c r="AF187" s="38"/>
      <c r="AG187" s="38"/>
      <c r="AH187" s="38">
        <f t="shared" si="27"/>
        <v>936</v>
      </c>
      <c r="AI187" s="41"/>
      <c r="AJ187" s="42"/>
      <c r="AK187" s="42"/>
      <c r="AL187" s="42"/>
      <c r="AM187" s="42"/>
      <c r="AN187" s="43"/>
      <c r="AO187" s="42"/>
      <c r="AP187" s="44"/>
      <c r="AR187" s="4">
        <v>1.2</v>
      </c>
      <c r="AS187" s="4">
        <v>78</v>
      </c>
      <c r="AT187" s="4">
        <v>780</v>
      </c>
    </row>
    <row r="188" s="4" customFormat="1" customHeight="1" spans="1:46">
      <c r="A188" s="36">
        <v>182</v>
      </c>
      <c r="B188" s="36"/>
      <c r="C188" s="2"/>
      <c r="D188" s="2" t="s">
        <v>581</v>
      </c>
      <c r="E188" s="2" t="s">
        <v>321</v>
      </c>
      <c r="F188" s="2" t="s">
        <v>322</v>
      </c>
      <c r="G188" s="2"/>
      <c r="H188" s="2" t="s">
        <v>205</v>
      </c>
      <c r="I188" s="36">
        <v>1</v>
      </c>
      <c r="J188" s="36"/>
      <c r="K188" s="36"/>
      <c r="L188" s="36"/>
      <c r="M188" s="36"/>
      <c r="N188" s="36"/>
      <c r="O188" s="36"/>
      <c r="P188" s="36"/>
      <c r="Q188" s="36"/>
      <c r="R188" s="37"/>
      <c r="S188" s="37"/>
      <c r="T188" s="38"/>
      <c r="U188" s="45"/>
      <c r="V188" s="45"/>
      <c r="W188" s="45"/>
      <c r="X188" s="45"/>
      <c r="Y188" s="45"/>
      <c r="Z188" s="45"/>
      <c r="AA188" s="45"/>
      <c r="AB188" s="45"/>
      <c r="AC188" s="45"/>
      <c r="AD188" s="39"/>
      <c r="AE188" s="40"/>
      <c r="AF188" s="38"/>
      <c r="AG188" s="38"/>
      <c r="AH188" s="38">
        <f t="shared" si="27"/>
        <v>691.2</v>
      </c>
      <c r="AI188" s="41"/>
      <c r="AJ188" s="42"/>
      <c r="AK188" s="42"/>
      <c r="AL188" s="42"/>
      <c r="AM188" s="42"/>
      <c r="AN188" s="43"/>
      <c r="AO188" s="42"/>
      <c r="AP188" s="44"/>
      <c r="AR188" s="4">
        <v>0.6</v>
      </c>
      <c r="AT188" s="4">
        <v>1152</v>
      </c>
    </row>
    <row r="189" s="4" customFormat="1" customHeight="1" spans="1:46">
      <c r="A189" s="36">
        <v>183</v>
      </c>
      <c r="B189" s="36"/>
      <c r="C189" s="2"/>
      <c r="D189" s="2" t="s">
        <v>582</v>
      </c>
      <c r="E189" s="2" t="s">
        <v>410</v>
      </c>
      <c r="F189" s="2" t="s">
        <v>583</v>
      </c>
      <c r="G189" s="2"/>
      <c r="H189" s="2" t="s">
        <v>205</v>
      </c>
      <c r="I189" s="36">
        <v>1</v>
      </c>
      <c r="J189" s="36"/>
      <c r="K189" s="36"/>
      <c r="L189" s="36"/>
      <c r="M189" s="36"/>
      <c r="N189" s="36"/>
      <c r="O189" s="36"/>
      <c r="P189" s="36"/>
      <c r="Q189" s="36"/>
      <c r="R189" s="37"/>
      <c r="S189" s="37"/>
      <c r="T189" s="38"/>
      <c r="U189" s="45"/>
      <c r="V189" s="45"/>
      <c r="W189" s="45"/>
      <c r="X189" s="45"/>
      <c r="Y189" s="45"/>
      <c r="Z189" s="45"/>
      <c r="AA189" s="45"/>
      <c r="AB189" s="45"/>
      <c r="AC189" s="45"/>
      <c r="AD189" s="39"/>
      <c r="AE189" s="40"/>
      <c r="AF189" s="38"/>
      <c r="AG189" s="38"/>
      <c r="AH189" s="38">
        <f t="shared" si="27"/>
        <v>300</v>
      </c>
      <c r="AI189" s="41"/>
      <c r="AJ189" s="42"/>
      <c r="AK189" s="42"/>
      <c r="AL189" s="42"/>
      <c r="AM189" s="42"/>
      <c r="AN189" s="43"/>
      <c r="AO189" s="42"/>
      <c r="AP189" s="44"/>
      <c r="AR189" s="4">
        <v>0.6</v>
      </c>
      <c r="AS189" s="4">
        <v>36</v>
      </c>
      <c r="AT189" s="4">
        <v>500</v>
      </c>
    </row>
    <row r="190" s="4" customFormat="1" customHeight="1" spans="1:46">
      <c r="A190" s="36">
        <v>184</v>
      </c>
      <c r="B190" s="36"/>
      <c r="C190" s="2"/>
      <c r="D190" s="2" t="s">
        <v>582</v>
      </c>
      <c r="E190" s="2" t="s">
        <v>410</v>
      </c>
      <c r="F190" s="2" t="s">
        <v>584</v>
      </c>
      <c r="G190" s="2"/>
      <c r="H190" s="2" t="s">
        <v>205</v>
      </c>
      <c r="I190" s="36">
        <v>1</v>
      </c>
      <c r="J190" s="36"/>
      <c r="K190" s="36"/>
      <c r="L190" s="36"/>
      <c r="M190" s="36"/>
      <c r="N190" s="36"/>
      <c r="O190" s="36"/>
      <c r="P190" s="36"/>
      <c r="Q190" s="36"/>
      <c r="R190" s="37"/>
      <c r="S190" s="37"/>
      <c r="T190" s="38"/>
      <c r="U190" s="45"/>
      <c r="V190" s="45"/>
      <c r="W190" s="45"/>
      <c r="X190" s="45"/>
      <c r="Y190" s="45"/>
      <c r="Z190" s="45"/>
      <c r="AA190" s="45"/>
      <c r="AB190" s="45"/>
      <c r="AC190" s="45"/>
      <c r="AD190" s="39"/>
      <c r="AE190" s="40"/>
      <c r="AF190" s="38"/>
      <c r="AG190" s="38"/>
      <c r="AH190" s="38">
        <f t="shared" si="27"/>
        <v>388.8</v>
      </c>
      <c r="AI190" s="41"/>
      <c r="AJ190" s="42"/>
      <c r="AK190" s="42"/>
      <c r="AL190" s="42"/>
      <c r="AM190" s="42"/>
      <c r="AN190" s="43"/>
      <c r="AO190" s="42"/>
      <c r="AP190" s="44"/>
      <c r="AR190" s="4">
        <v>0.6</v>
      </c>
      <c r="AS190" s="4">
        <v>36</v>
      </c>
      <c r="AT190" s="4">
        <v>648</v>
      </c>
    </row>
    <row r="191" s="4" customFormat="1" customHeight="1" spans="1:46">
      <c r="A191" s="36">
        <v>185</v>
      </c>
      <c r="B191" s="36"/>
      <c r="C191" s="2"/>
      <c r="D191" s="2" t="s">
        <v>585</v>
      </c>
      <c r="E191" s="2"/>
      <c r="F191" s="2" t="s">
        <v>586</v>
      </c>
      <c r="G191" s="2"/>
      <c r="H191" s="2" t="s">
        <v>205</v>
      </c>
      <c r="I191" s="36">
        <v>1</v>
      </c>
      <c r="J191" s="36"/>
      <c r="K191" s="36"/>
      <c r="L191" s="36"/>
      <c r="M191" s="36"/>
      <c r="N191" s="36"/>
      <c r="O191" s="36"/>
      <c r="P191" s="36"/>
      <c r="Q191" s="36"/>
      <c r="R191" s="37"/>
      <c r="S191" s="37"/>
      <c r="T191" s="38"/>
      <c r="U191" s="45"/>
      <c r="V191" s="45"/>
      <c r="W191" s="45"/>
      <c r="X191" s="45"/>
      <c r="Y191" s="45"/>
      <c r="Z191" s="45"/>
      <c r="AA191" s="45"/>
      <c r="AB191" s="45"/>
      <c r="AC191" s="45"/>
      <c r="AD191" s="39"/>
      <c r="AE191" s="40"/>
      <c r="AF191" s="38"/>
      <c r="AG191" s="38"/>
      <c r="AH191" s="38">
        <f t="shared" si="27"/>
        <v>583.2</v>
      </c>
      <c r="AI191" s="41"/>
      <c r="AJ191" s="42"/>
      <c r="AK191" s="42"/>
      <c r="AL191" s="42"/>
      <c r="AM191" s="42"/>
      <c r="AN191" s="43"/>
      <c r="AO191" s="42"/>
      <c r="AP191" s="44"/>
      <c r="AR191" s="4">
        <v>0.6</v>
      </c>
      <c r="AT191" s="4">
        <v>972</v>
      </c>
    </row>
    <row r="192" s="4" customFormat="1" customHeight="1" spans="1:46">
      <c r="A192" s="36">
        <v>186</v>
      </c>
      <c r="B192" s="36"/>
      <c r="C192" s="2"/>
      <c r="D192" s="2" t="s">
        <v>587</v>
      </c>
      <c r="E192" s="2" t="s">
        <v>588</v>
      </c>
      <c r="F192" s="2" t="s">
        <v>589</v>
      </c>
      <c r="G192" s="2"/>
      <c r="H192" s="2" t="s">
        <v>205</v>
      </c>
      <c r="I192" s="36">
        <v>3</v>
      </c>
      <c r="J192" s="36"/>
      <c r="K192" s="36"/>
      <c r="L192" s="36"/>
      <c r="M192" s="36"/>
      <c r="N192" s="36"/>
      <c r="O192" s="36"/>
      <c r="P192" s="36"/>
      <c r="Q192" s="36"/>
      <c r="R192" s="37"/>
      <c r="S192" s="37"/>
      <c r="T192" s="38"/>
      <c r="U192" s="45"/>
      <c r="V192" s="45"/>
      <c r="W192" s="45"/>
      <c r="X192" s="45"/>
      <c r="Y192" s="45"/>
      <c r="Z192" s="45"/>
      <c r="AA192" s="45"/>
      <c r="AB192" s="45"/>
      <c r="AC192" s="45"/>
      <c r="AD192" s="39"/>
      <c r="AE192" s="40"/>
      <c r="AF192" s="38"/>
      <c r="AG192" s="38"/>
      <c r="AH192" s="38">
        <f t="shared" si="27"/>
        <v>240</v>
      </c>
      <c r="AI192" s="41"/>
      <c r="AJ192" s="42"/>
      <c r="AK192" s="42"/>
      <c r="AL192" s="42"/>
      <c r="AM192" s="42"/>
      <c r="AN192" s="43"/>
      <c r="AO192" s="42"/>
      <c r="AP192" s="44"/>
      <c r="AR192" s="4">
        <v>0.6</v>
      </c>
      <c r="AT192" s="4">
        <v>400</v>
      </c>
    </row>
    <row r="193" s="4" customFormat="1" customHeight="1" spans="1:46">
      <c r="A193" s="36">
        <v>187</v>
      </c>
      <c r="B193" s="36"/>
      <c r="C193" s="2"/>
      <c r="D193" s="2" t="s">
        <v>587</v>
      </c>
      <c r="E193" s="2" t="s">
        <v>536</v>
      </c>
      <c r="F193" s="2" t="s">
        <v>590</v>
      </c>
      <c r="G193" s="2"/>
      <c r="H193" s="2" t="s">
        <v>205</v>
      </c>
      <c r="I193" s="36">
        <v>2</v>
      </c>
      <c r="J193" s="36"/>
      <c r="K193" s="36"/>
      <c r="L193" s="36"/>
      <c r="M193" s="36"/>
      <c r="N193" s="36"/>
      <c r="O193" s="36"/>
      <c r="P193" s="36"/>
      <c r="Q193" s="36"/>
      <c r="R193" s="37"/>
      <c r="S193" s="37"/>
      <c r="T193" s="38"/>
      <c r="U193" s="45"/>
      <c r="V193" s="45"/>
      <c r="W193" s="45"/>
      <c r="X193" s="45"/>
      <c r="Y193" s="45"/>
      <c r="Z193" s="45"/>
      <c r="AA193" s="45"/>
      <c r="AB193" s="45"/>
      <c r="AC193" s="45"/>
      <c r="AD193" s="39"/>
      <c r="AE193" s="40"/>
      <c r="AF193" s="38"/>
      <c r="AG193" s="38"/>
      <c r="AH193" s="38">
        <f t="shared" si="27"/>
        <v>540</v>
      </c>
      <c r="AI193" s="41"/>
      <c r="AJ193" s="42"/>
      <c r="AK193" s="42"/>
      <c r="AL193" s="42"/>
      <c r="AM193" s="42"/>
      <c r="AN193" s="43"/>
      <c r="AO193" s="42"/>
      <c r="AP193" s="44"/>
      <c r="AR193" s="4">
        <v>0.6</v>
      </c>
      <c r="AT193" s="4">
        <v>900</v>
      </c>
    </row>
    <row r="194" s="4" customFormat="1" customHeight="1" spans="1:46">
      <c r="A194" s="36">
        <v>188</v>
      </c>
      <c r="B194" s="36"/>
      <c r="C194" s="2"/>
      <c r="D194" s="2" t="s">
        <v>591</v>
      </c>
      <c r="E194" s="2" t="s">
        <v>592</v>
      </c>
      <c r="F194" s="2" t="s">
        <v>593</v>
      </c>
      <c r="G194" s="2"/>
      <c r="H194" s="2" t="s">
        <v>205</v>
      </c>
      <c r="I194" s="36">
        <v>2</v>
      </c>
      <c r="J194" s="36"/>
      <c r="K194" s="36"/>
      <c r="L194" s="36"/>
      <c r="M194" s="36"/>
      <c r="N194" s="36"/>
      <c r="O194" s="36"/>
      <c r="P194" s="36"/>
      <c r="Q194" s="36"/>
      <c r="R194" s="37"/>
      <c r="S194" s="37"/>
      <c r="T194" s="38"/>
      <c r="U194" s="45"/>
      <c r="V194" s="45"/>
      <c r="W194" s="45"/>
      <c r="X194" s="45"/>
      <c r="Y194" s="45"/>
      <c r="Z194" s="45"/>
      <c r="AA194" s="45"/>
      <c r="AB194" s="45"/>
      <c r="AC194" s="45"/>
      <c r="AD194" s="39"/>
      <c r="AE194" s="40"/>
      <c r="AF194" s="38"/>
      <c r="AG194" s="38"/>
      <c r="AH194" s="38">
        <f t="shared" si="27"/>
        <v>1920</v>
      </c>
      <c r="AI194" s="41"/>
      <c r="AJ194" s="42"/>
      <c r="AK194" s="42"/>
      <c r="AL194" s="42"/>
      <c r="AM194" s="42"/>
      <c r="AN194" s="43"/>
      <c r="AO194" s="42"/>
      <c r="AP194" s="44"/>
      <c r="AR194" s="4">
        <v>1.2</v>
      </c>
      <c r="AT194" s="4">
        <v>1600</v>
      </c>
    </row>
    <row r="195" s="4" customFormat="1" customHeight="1" spans="1:46">
      <c r="A195" s="36">
        <v>189</v>
      </c>
      <c r="B195" s="36"/>
      <c r="C195" s="2"/>
      <c r="D195" s="2" t="s">
        <v>594</v>
      </c>
      <c r="E195" s="2"/>
      <c r="F195" s="2" t="s">
        <v>595</v>
      </c>
      <c r="G195" s="2"/>
      <c r="H195" s="2" t="s">
        <v>205</v>
      </c>
      <c r="I195" s="36">
        <v>1</v>
      </c>
      <c r="J195" s="36"/>
      <c r="K195" s="36"/>
      <c r="L195" s="36"/>
      <c r="M195" s="36"/>
      <c r="N195" s="36"/>
      <c r="O195" s="36"/>
      <c r="P195" s="36"/>
      <c r="Q195" s="36"/>
      <c r="R195" s="37"/>
      <c r="S195" s="37"/>
      <c r="T195" s="38"/>
      <c r="U195" s="45"/>
      <c r="V195" s="45"/>
      <c r="W195" s="45"/>
      <c r="X195" s="45"/>
      <c r="Y195" s="45"/>
      <c r="Z195" s="45"/>
      <c r="AA195" s="45"/>
      <c r="AB195" s="45"/>
      <c r="AC195" s="45"/>
      <c r="AD195" s="39"/>
      <c r="AE195" s="40"/>
      <c r="AF195" s="38"/>
      <c r="AG195" s="38"/>
      <c r="AH195" s="38">
        <f t="shared" si="27"/>
        <v>614.4</v>
      </c>
      <c r="AI195" s="41"/>
      <c r="AJ195" s="42"/>
      <c r="AK195" s="42"/>
      <c r="AL195" s="42"/>
      <c r="AM195" s="42"/>
      <c r="AN195" s="43"/>
      <c r="AO195" s="42"/>
      <c r="AP195" s="44"/>
      <c r="AR195" s="4">
        <v>0.8</v>
      </c>
      <c r="AT195" s="4">
        <v>768</v>
      </c>
    </row>
    <row r="196" s="4" customFormat="1" customHeight="1" spans="1:46">
      <c r="A196" s="36">
        <v>190</v>
      </c>
      <c r="B196" s="36"/>
      <c r="C196" s="2"/>
      <c r="D196" s="2" t="s">
        <v>594</v>
      </c>
      <c r="E196" s="2"/>
      <c r="F196" s="2" t="s">
        <v>595</v>
      </c>
      <c r="G196" s="2"/>
      <c r="H196" s="2" t="s">
        <v>205</v>
      </c>
      <c r="I196" s="36">
        <v>2</v>
      </c>
      <c r="J196" s="36"/>
      <c r="K196" s="36"/>
      <c r="L196" s="36"/>
      <c r="M196" s="36"/>
      <c r="N196" s="36"/>
      <c r="O196" s="36"/>
      <c r="P196" s="36"/>
      <c r="Q196" s="36"/>
      <c r="R196" s="37"/>
      <c r="S196" s="37"/>
      <c r="T196" s="38"/>
      <c r="U196" s="45"/>
      <c r="V196" s="45"/>
      <c r="W196" s="45"/>
      <c r="X196" s="45"/>
      <c r="Y196" s="45"/>
      <c r="Z196" s="45"/>
      <c r="AA196" s="45"/>
      <c r="AB196" s="45"/>
      <c r="AC196" s="45"/>
      <c r="AD196" s="39"/>
      <c r="AE196" s="40"/>
      <c r="AF196" s="38"/>
      <c r="AG196" s="38"/>
      <c r="AH196" s="38">
        <f t="shared" si="27"/>
        <v>648</v>
      </c>
      <c r="AI196" s="41"/>
      <c r="AJ196" s="42"/>
      <c r="AK196" s="42"/>
      <c r="AL196" s="42"/>
      <c r="AM196" s="42"/>
      <c r="AN196" s="43"/>
      <c r="AO196" s="42"/>
      <c r="AR196" s="4">
        <v>0.8</v>
      </c>
      <c r="AT196" s="4">
        <v>810</v>
      </c>
    </row>
    <row r="197" s="4" customFormat="1" customHeight="1" spans="1:46">
      <c r="A197" s="36">
        <v>191</v>
      </c>
      <c r="B197" s="36"/>
      <c r="C197" s="2"/>
      <c r="D197" s="2" t="s">
        <v>397</v>
      </c>
      <c r="E197" s="2" t="s">
        <v>596</v>
      </c>
      <c r="F197" s="2" t="s">
        <v>597</v>
      </c>
      <c r="G197" s="2"/>
      <c r="H197" s="2" t="s">
        <v>205</v>
      </c>
      <c r="I197" s="36">
        <v>1</v>
      </c>
      <c r="J197" s="36"/>
      <c r="K197" s="36"/>
      <c r="L197" s="36"/>
      <c r="M197" s="36"/>
      <c r="N197" s="36"/>
      <c r="O197" s="36"/>
      <c r="P197" s="36"/>
      <c r="Q197" s="36"/>
      <c r="R197" s="37"/>
      <c r="S197" s="37"/>
      <c r="T197" s="38"/>
      <c r="U197" s="45"/>
      <c r="V197" s="45"/>
      <c r="W197" s="45"/>
      <c r="X197" s="45"/>
      <c r="Y197" s="45"/>
      <c r="Z197" s="45"/>
      <c r="AA197" s="45"/>
      <c r="AB197" s="45"/>
      <c r="AC197" s="45"/>
      <c r="AD197" s="39"/>
      <c r="AE197" s="40"/>
      <c r="AF197" s="38"/>
      <c r="AG197" s="38"/>
      <c r="AH197" s="38">
        <f t="shared" si="27"/>
        <v>16632</v>
      </c>
      <c r="AI197" s="41"/>
      <c r="AJ197" s="42"/>
      <c r="AK197" s="42"/>
      <c r="AL197" s="42"/>
      <c r="AM197" s="42"/>
      <c r="AN197" s="43"/>
      <c r="AO197" s="42"/>
      <c r="AR197" s="4">
        <v>14</v>
      </c>
      <c r="AT197" s="4">
        <v>1188</v>
      </c>
    </row>
    <row r="198" s="4" customFormat="1" customHeight="1" spans="1:46">
      <c r="A198" s="36">
        <v>192</v>
      </c>
      <c r="B198" s="36"/>
      <c r="C198" s="2"/>
      <c r="D198" s="2" t="s">
        <v>397</v>
      </c>
      <c r="E198" s="2" t="s">
        <v>596</v>
      </c>
      <c r="F198" s="2" t="s">
        <v>598</v>
      </c>
      <c r="G198" s="2"/>
      <c r="H198" s="2" t="s">
        <v>205</v>
      </c>
      <c r="I198" s="36">
        <v>2</v>
      </c>
      <c r="J198" s="36"/>
      <c r="K198" s="36"/>
      <c r="L198" s="36"/>
      <c r="M198" s="36"/>
      <c r="N198" s="36"/>
      <c r="O198" s="36"/>
      <c r="P198" s="36"/>
      <c r="Q198" s="36"/>
      <c r="R198" s="37"/>
      <c r="S198" s="37"/>
      <c r="T198" s="38"/>
      <c r="U198" s="45"/>
      <c r="V198" s="45"/>
      <c r="W198" s="45"/>
      <c r="X198" s="45"/>
      <c r="Y198" s="45"/>
      <c r="Z198" s="45"/>
      <c r="AA198" s="45"/>
      <c r="AB198" s="45"/>
      <c r="AC198" s="45"/>
      <c r="AD198" s="39"/>
      <c r="AE198" s="40"/>
      <c r="AF198" s="38"/>
      <c r="AG198" s="38"/>
      <c r="AH198" s="38">
        <f t="shared" si="27"/>
        <v>15120</v>
      </c>
      <c r="AI198" s="41"/>
      <c r="AJ198" s="42"/>
      <c r="AK198" s="42"/>
      <c r="AL198" s="42"/>
      <c r="AM198" s="42"/>
      <c r="AN198" s="43"/>
      <c r="AO198" s="42"/>
      <c r="AR198" s="4">
        <v>14</v>
      </c>
      <c r="AT198" s="4">
        <v>1080</v>
      </c>
    </row>
    <row r="199" s="4" customFormat="1" customHeight="1" spans="1:46">
      <c r="A199" s="36">
        <v>193</v>
      </c>
      <c r="B199" s="36"/>
      <c r="C199" s="2"/>
      <c r="D199" s="2" t="s">
        <v>397</v>
      </c>
      <c r="E199" s="2" t="s">
        <v>596</v>
      </c>
      <c r="F199" s="2" t="s">
        <v>599</v>
      </c>
      <c r="G199" s="2"/>
      <c r="H199" s="2" t="s">
        <v>205</v>
      </c>
      <c r="I199" s="36">
        <v>1</v>
      </c>
      <c r="J199" s="36"/>
      <c r="K199" s="36"/>
      <c r="L199" s="36"/>
      <c r="M199" s="36"/>
      <c r="N199" s="36"/>
      <c r="O199" s="36"/>
      <c r="P199" s="36"/>
      <c r="Q199" s="36"/>
      <c r="R199" s="37"/>
      <c r="S199" s="37"/>
      <c r="T199" s="38"/>
      <c r="U199" s="45"/>
      <c r="V199" s="45"/>
      <c r="W199" s="45"/>
      <c r="X199" s="45"/>
      <c r="Y199" s="45"/>
      <c r="Z199" s="45"/>
      <c r="AA199" s="45"/>
      <c r="AB199" s="45"/>
      <c r="AC199" s="45"/>
      <c r="AD199" s="39"/>
      <c r="AE199" s="40"/>
      <c r="AF199" s="38"/>
      <c r="AG199" s="38"/>
      <c r="AH199" s="38">
        <f t="shared" si="27"/>
        <v>15120</v>
      </c>
      <c r="AI199" s="41"/>
      <c r="AJ199" s="42"/>
      <c r="AK199" s="42"/>
      <c r="AL199" s="42"/>
      <c r="AM199" s="42"/>
      <c r="AN199" s="43"/>
      <c r="AO199" s="42"/>
      <c r="AR199" s="4">
        <v>14</v>
      </c>
      <c r="AT199" s="4">
        <v>1080</v>
      </c>
    </row>
    <row r="200" s="4" customFormat="1" customHeight="1" spans="1:46">
      <c r="A200" s="36">
        <v>194</v>
      </c>
      <c r="B200" s="36"/>
      <c r="C200" s="2"/>
      <c r="D200" s="2" t="s">
        <v>397</v>
      </c>
      <c r="E200" s="2" t="s">
        <v>596</v>
      </c>
      <c r="F200" s="2" t="s">
        <v>598</v>
      </c>
      <c r="G200" s="2"/>
      <c r="H200" s="2" t="s">
        <v>205</v>
      </c>
      <c r="I200" s="36">
        <v>2</v>
      </c>
      <c r="J200" s="36"/>
      <c r="K200" s="36"/>
      <c r="L200" s="36"/>
      <c r="M200" s="36"/>
      <c r="N200" s="36"/>
      <c r="O200" s="36"/>
      <c r="P200" s="36"/>
      <c r="Q200" s="36"/>
      <c r="R200" s="37"/>
      <c r="S200" s="37"/>
      <c r="T200" s="38"/>
      <c r="U200" s="45"/>
      <c r="V200" s="45"/>
      <c r="W200" s="45"/>
      <c r="X200" s="45"/>
      <c r="Y200" s="45"/>
      <c r="Z200" s="45"/>
      <c r="AA200" s="45"/>
      <c r="AB200" s="45"/>
      <c r="AC200" s="45"/>
      <c r="AD200" s="39"/>
      <c r="AE200" s="40"/>
      <c r="AF200" s="38"/>
      <c r="AG200" s="38"/>
      <c r="AH200" s="38">
        <f t="shared" si="27"/>
        <v>15120</v>
      </c>
      <c r="AI200" s="41"/>
      <c r="AJ200" s="42"/>
      <c r="AK200" s="42"/>
      <c r="AL200" s="42"/>
      <c r="AM200" s="42"/>
      <c r="AN200" s="43"/>
      <c r="AO200" s="42"/>
      <c r="AR200" s="4">
        <v>14</v>
      </c>
      <c r="AT200" s="4">
        <v>1080</v>
      </c>
    </row>
    <row r="201" s="4" customFormat="1" customHeight="1" spans="1:46">
      <c r="A201" s="36">
        <v>195</v>
      </c>
      <c r="B201" s="36"/>
      <c r="C201" s="2"/>
      <c r="D201" s="2" t="s">
        <v>600</v>
      </c>
      <c r="E201" s="2" t="s">
        <v>547</v>
      </c>
      <c r="F201" s="2" t="s">
        <v>601</v>
      </c>
      <c r="G201" s="2"/>
      <c r="H201" s="2" t="s">
        <v>205</v>
      </c>
      <c r="I201" s="36">
        <v>1</v>
      </c>
      <c r="J201" s="36"/>
      <c r="K201" s="36"/>
      <c r="L201" s="36"/>
      <c r="M201" s="36"/>
      <c r="N201" s="36"/>
      <c r="O201" s="36"/>
      <c r="P201" s="36"/>
      <c r="Q201" s="36"/>
      <c r="R201" s="37"/>
      <c r="S201" s="37"/>
      <c r="T201" s="38"/>
      <c r="U201" s="45"/>
      <c r="V201" s="45"/>
      <c r="W201" s="45"/>
      <c r="X201" s="45"/>
      <c r="Y201" s="45"/>
      <c r="Z201" s="45"/>
      <c r="AA201" s="45"/>
      <c r="AB201" s="45"/>
      <c r="AC201" s="45"/>
      <c r="AD201" s="39"/>
      <c r="AE201" s="40"/>
      <c r="AF201" s="38"/>
      <c r="AG201" s="38"/>
      <c r="AH201" s="38">
        <f t="shared" si="27"/>
        <v>216</v>
      </c>
      <c r="AI201" s="41"/>
      <c r="AJ201" s="42"/>
      <c r="AK201" s="42"/>
      <c r="AL201" s="42"/>
      <c r="AM201" s="42"/>
      <c r="AN201" s="43"/>
      <c r="AO201" s="42"/>
      <c r="AR201" s="4">
        <v>0.6</v>
      </c>
      <c r="AT201" s="4">
        <v>360</v>
      </c>
    </row>
    <row r="202" s="4" customFormat="1" customHeight="1" spans="1:46">
      <c r="A202" s="36">
        <v>196</v>
      </c>
      <c r="B202" s="36"/>
      <c r="C202" s="2"/>
      <c r="D202" s="2" t="s">
        <v>283</v>
      </c>
      <c r="E202" s="2"/>
      <c r="F202" s="2" t="s">
        <v>602</v>
      </c>
      <c r="G202" s="2"/>
      <c r="H202" s="2" t="s">
        <v>205</v>
      </c>
      <c r="I202" s="36">
        <v>1</v>
      </c>
      <c r="J202" s="36"/>
      <c r="K202" s="36"/>
      <c r="L202" s="36"/>
      <c r="M202" s="36"/>
      <c r="N202" s="36"/>
      <c r="O202" s="36"/>
      <c r="P202" s="36"/>
      <c r="Q202" s="36"/>
      <c r="R202" s="37"/>
      <c r="S202" s="37"/>
      <c r="T202" s="38"/>
      <c r="U202" s="45"/>
      <c r="V202" s="45"/>
      <c r="W202" s="45"/>
      <c r="X202" s="45"/>
      <c r="Y202" s="45"/>
      <c r="Z202" s="45"/>
      <c r="AA202" s="45"/>
      <c r="AB202" s="45"/>
      <c r="AC202" s="45"/>
      <c r="AD202" s="39"/>
      <c r="AE202" s="40"/>
      <c r="AF202" s="38"/>
      <c r="AG202" s="38"/>
      <c r="AH202" s="38">
        <f t="shared" si="27"/>
        <v>720</v>
      </c>
      <c r="AI202" s="41"/>
      <c r="AJ202" s="42"/>
      <c r="AK202" s="42"/>
      <c r="AL202" s="42"/>
      <c r="AM202" s="42"/>
      <c r="AN202" s="43"/>
      <c r="AO202" s="42"/>
      <c r="AR202" s="4">
        <v>0.6</v>
      </c>
      <c r="AS202" s="4">
        <v>60</v>
      </c>
      <c r="AT202" s="4">
        <v>1200</v>
      </c>
    </row>
    <row r="203" s="4" customFormat="1" customHeight="1" spans="1:46">
      <c r="A203" s="36">
        <v>197</v>
      </c>
      <c r="B203" s="36"/>
      <c r="C203" s="2"/>
      <c r="D203" s="2" t="s">
        <v>603</v>
      </c>
      <c r="E203" s="2" t="s">
        <v>547</v>
      </c>
      <c r="F203" s="2" t="s">
        <v>604</v>
      </c>
      <c r="G203" s="2"/>
      <c r="H203" s="2" t="s">
        <v>205</v>
      </c>
      <c r="I203" s="36">
        <v>1</v>
      </c>
      <c r="J203" s="36"/>
      <c r="K203" s="36"/>
      <c r="L203" s="36"/>
      <c r="M203" s="36"/>
      <c r="N203" s="36"/>
      <c r="O203" s="36"/>
      <c r="P203" s="36"/>
      <c r="Q203" s="36"/>
      <c r="R203" s="37"/>
      <c r="S203" s="37"/>
      <c r="T203" s="38"/>
      <c r="U203" s="45"/>
      <c r="V203" s="45"/>
      <c r="W203" s="45"/>
      <c r="X203" s="45"/>
      <c r="Y203" s="45"/>
      <c r="Z203" s="45"/>
      <c r="AA203" s="45"/>
      <c r="AB203" s="45"/>
      <c r="AC203" s="45"/>
      <c r="AD203" s="39"/>
      <c r="AE203" s="40"/>
      <c r="AF203" s="38"/>
      <c r="AG203" s="38"/>
      <c r="AH203" s="38">
        <f t="shared" si="27"/>
        <v>216</v>
      </c>
      <c r="AI203" s="41"/>
      <c r="AJ203" s="42"/>
      <c r="AK203" s="42"/>
      <c r="AL203" s="42"/>
      <c r="AM203" s="42"/>
      <c r="AN203" s="43"/>
      <c r="AO203" s="42"/>
      <c r="AR203" s="4">
        <v>0.6</v>
      </c>
      <c r="AT203" s="4">
        <v>360</v>
      </c>
    </row>
    <row r="204" s="4" customFormat="1" customHeight="1" spans="1:46">
      <c r="A204" s="36">
        <v>198</v>
      </c>
      <c r="B204" s="36"/>
      <c r="C204" s="2"/>
      <c r="D204" s="2" t="s">
        <v>605</v>
      </c>
      <c r="E204" s="2" t="s">
        <v>606</v>
      </c>
      <c r="F204" s="2" t="s">
        <v>607</v>
      </c>
      <c r="G204" s="2"/>
      <c r="H204" s="2" t="s">
        <v>205</v>
      </c>
      <c r="I204" s="36">
        <v>1</v>
      </c>
      <c r="J204" s="36"/>
      <c r="K204" s="36"/>
      <c r="L204" s="36"/>
      <c r="M204" s="36"/>
      <c r="N204" s="36"/>
      <c r="O204" s="36"/>
      <c r="P204" s="36"/>
      <c r="Q204" s="36"/>
      <c r="R204" s="37"/>
      <c r="S204" s="37"/>
      <c r="T204" s="38"/>
      <c r="U204" s="45"/>
      <c r="V204" s="45"/>
      <c r="W204" s="45"/>
      <c r="X204" s="45"/>
      <c r="Y204" s="45"/>
      <c r="Z204" s="45"/>
      <c r="AA204" s="45"/>
      <c r="AB204" s="45"/>
      <c r="AC204" s="45"/>
      <c r="AD204" s="39"/>
      <c r="AE204" s="40"/>
      <c r="AF204" s="38"/>
      <c r="AG204" s="38"/>
      <c r="AH204" s="38">
        <f>AR204*140</f>
        <v>350</v>
      </c>
      <c r="AI204" s="41"/>
      <c r="AJ204" s="42"/>
      <c r="AK204" s="42"/>
      <c r="AL204" s="42"/>
      <c r="AM204" s="42"/>
      <c r="AN204" s="43"/>
      <c r="AO204" s="42"/>
      <c r="AR204" s="4">
        <v>2.5</v>
      </c>
      <c r="AT204" s="4">
        <v>12600</v>
      </c>
    </row>
    <row r="205" s="4" customFormat="1" customHeight="1" spans="1:46">
      <c r="A205" s="36">
        <v>199</v>
      </c>
      <c r="B205" s="36"/>
      <c r="C205" s="2"/>
      <c r="D205" s="2" t="s">
        <v>608</v>
      </c>
      <c r="E205" s="2" t="s">
        <v>541</v>
      </c>
      <c r="F205" s="2" t="s">
        <v>609</v>
      </c>
      <c r="G205" s="2"/>
      <c r="H205" s="2" t="s">
        <v>205</v>
      </c>
      <c r="I205" s="36">
        <v>1</v>
      </c>
      <c r="J205" s="36"/>
      <c r="K205" s="36"/>
      <c r="L205" s="36"/>
      <c r="M205" s="36"/>
      <c r="N205" s="36"/>
      <c r="O205" s="36"/>
      <c r="P205" s="36"/>
      <c r="Q205" s="36"/>
      <c r="R205" s="37"/>
      <c r="S205" s="37"/>
      <c r="T205" s="38"/>
      <c r="U205" s="45"/>
      <c r="V205" s="45"/>
      <c r="W205" s="45"/>
      <c r="X205" s="45"/>
      <c r="Y205" s="45"/>
      <c r="Z205" s="45"/>
      <c r="AA205" s="45"/>
      <c r="AB205" s="45"/>
      <c r="AC205" s="45"/>
      <c r="AD205" s="39"/>
      <c r="AE205" s="40"/>
      <c r="AF205" s="38"/>
      <c r="AG205" s="38"/>
      <c r="AH205" s="38">
        <f t="shared" ref="AH205:AH211" si="28">AR205*AT205</f>
        <v>216</v>
      </c>
      <c r="AI205" s="41"/>
      <c r="AJ205" s="42"/>
      <c r="AK205" s="42"/>
      <c r="AL205" s="42"/>
      <c r="AM205" s="42"/>
      <c r="AN205" s="43"/>
      <c r="AO205" s="42"/>
      <c r="AR205" s="4">
        <v>0.6</v>
      </c>
      <c r="AT205" s="4">
        <v>360</v>
      </c>
    </row>
    <row r="206" s="4" customFormat="1" customHeight="1" spans="1:46">
      <c r="A206" s="36">
        <v>200</v>
      </c>
      <c r="B206" s="36"/>
      <c r="C206" s="2"/>
      <c r="D206" s="2" t="s">
        <v>610</v>
      </c>
      <c r="E206" s="2" t="s">
        <v>611</v>
      </c>
      <c r="F206" s="2" t="s">
        <v>612</v>
      </c>
      <c r="G206" s="2"/>
      <c r="H206" s="2" t="s">
        <v>205</v>
      </c>
      <c r="I206" s="36">
        <v>1</v>
      </c>
      <c r="J206" s="36"/>
      <c r="K206" s="36"/>
      <c r="L206" s="36"/>
      <c r="M206" s="36"/>
      <c r="N206" s="36"/>
      <c r="O206" s="36"/>
      <c r="P206" s="36"/>
      <c r="Q206" s="36"/>
      <c r="R206" s="37"/>
      <c r="S206" s="37"/>
      <c r="T206" s="38"/>
      <c r="U206" s="45"/>
      <c r="V206" s="45"/>
      <c r="W206" s="45"/>
      <c r="X206" s="45"/>
      <c r="Y206" s="45"/>
      <c r="Z206" s="45"/>
      <c r="AA206" s="45"/>
      <c r="AB206" s="45"/>
      <c r="AC206" s="45"/>
      <c r="AD206" s="39"/>
      <c r="AE206" s="40"/>
      <c r="AF206" s="38"/>
      <c r="AG206" s="38"/>
      <c r="AH206" s="38">
        <f t="shared" si="28"/>
        <v>360</v>
      </c>
      <c r="AI206" s="41"/>
      <c r="AJ206" s="42"/>
      <c r="AK206" s="42"/>
      <c r="AL206" s="42"/>
      <c r="AM206" s="42"/>
      <c r="AN206" s="43"/>
      <c r="AO206" s="42"/>
      <c r="AR206" s="4">
        <v>0.6</v>
      </c>
      <c r="AT206" s="4">
        <v>600</v>
      </c>
    </row>
    <row r="207" s="4" customFormat="1" customHeight="1" spans="1:46">
      <c r="A207" s="36">
        <v>201</v>
      </c>
      <c r="B207" s="36"/>
      <c r="C207" s="2"/>
      <c r="D207" s="2" t="s">
        <v>613</v>
      </c>
      <c r="E207" s="2" t="s">
        <v>438</v>
      </c>
      <c r="F207" s="2" t="s">
        <v>614</v>
      </c>
      <c r="G207" s="2"/>
      <c r="H207" s="2" t="s">
        <v>205</v>
      </c>
      <c r="I207" s="36">
        <v>1</v>
      </c>
      <c r="J207" s="36"/>
      <c r="K207" s="36"/>
      <c r="L207" s="36"/>
      <c r="M207" s="36"/>
      <c r="N207" s="36"/>
      <c r="O207" s="36"/>
      <c r="P207" s="36"/>
      <c r="Q207" s="36"/>
      <c r="R207" s="37"/>
      <c r="S207" s="37"/>
      <c r="T207" s="38"/>
      <c r="U207" s="45"/>
      <c r="V207" s="45"/>
      <c r="W207" s="45"/>
      <c r="X207" s="45"/>
      <c r="Y207" s="45"/>
      <c r="Z207" s="45"/>
      <c r="AA207" s="45"/>
      <c r="AB207" s="45"/>
      <c r="AC207" s="45"/>
      <c r="AD207" s="39"/>
      <c r="AE207" s="40"/>
      <c r="AF207" s="38"/>
      <c r="AG207" s="38"/>
      <c r="AH207" s="38">
        <f t="shared" si="28"/>
        <v>576</v>
      </c>
      <c r="AI207" s="41"/>
      <c r="AJ207" s="42"/>
      <c r="AK207" s="42"/>
      <c r="AL207" s="42"/>
      <c r="AM207" s="42"/>
      <c r="AN207" s="43"/>
      <c r="AO207" s="42"/>
      <c r="AR207" s="4">
        <v>0.6</v>
      </c>
      <c r="AT207" s="4">
        <v>960</v>
      </c>
    </row>
    <row r="208" s="4" customFormat="1" customHeight="1" spans="1:46">
      <c r="A208" s="36">
        <v>202</v>
      </c>
      <c r="B208" s="36"/>
      <c r="C208" s="2"/>
      <c r="D208" s="2" t="s">
        <v>615</v>
      </c>
      <c r="E208" s="2" t="s">
        <v>203</v>
      </c>
      <c r="F208" s="2" t="s">
        <v>616</v>
      </c>
      <c r="G208" s="2"/>
      <c r="H208" s="2" t="s">
        <v>205</v>
      </c>
      <c r="I208" s="36">
        <v>1</v>
      </c>
      <c r="J208" s="36"/>
      <c r="K208" s="36"/>
      <c r="L208" s="36"/>
      <c r="M208" s="36"/>
      <c r="N208" s="36"/>
      <c r="O208" s="36"/>
      <c r="P208" s="36"/>
      <c r="Q208" s="36"/>
      <c r="R208" s="37"/>
      <c r="S208" s="37"/>
      <c r="T208" s="38"/>
      <c r="U208" s="45"/>
      <c r="V208" s="45"/>
      <c r="W208" s="45"/>
      <c r="X208" s="45"/>
      <c r="Y208" s="45"/>
      <c r="Z208" s="45"/>
      <c r="AA208" s="45"/>
      <c r="AB208" s="45"/>
      <c r="AC208" s="45"/>
      <c r="AD208" s="39"/>
      <c r="AE208" s="40"/>
      <c r="AF208" s="38"/>
      <c r="AG208" s="38"/>
      <c r="AH208" s="38">
        <f t="shared" si="28"/>
        <v>720</v>
      </c>
      <c r="AI208" s="41"/>
      <c r="AJ208" s="42"/>
      <c r="AK208" s="42"/>
      <c r="AL208" s="42"/>
      <c r="AM208" s="42"/>
      <c r="AN208" s="43"/>
      <c r="AO208" s="42"/>
      <c r="AR208" s="4">
        <v>0.6</v>
      </c>
      <c r="AT208" s="4">
        <v>1200</v>
      </c>
    </row>
    <row r="209" s="4" customFormat="1" customHeight="1" spans="1:46">
      <c r="A209" s="36">
        <v>203</v>
      </c>
      <c r="B209" s="36"/>
      <c r="C209" s="2"/>
      <c r="D209" s="2" t="s">
        <v>617</v>
      </c>
      <c r="E209" s="2" t="s">
        <v>618</v>
      </c>
      <c r="F209" s="2" t="s">
        <v>619</v>
      </c>
      <c r="G209" s="2"/>
      <c r="H209" s="2" t="s">
        <v>205</v>
      </c>
      <c r="I209" s="36">
        <v>2</v>
      </c>
      <c r="J209" s="36"/>
      <c r="K209" s="36"/>
      <c r="L209" s="36"/>
      <c r="M209" s="36"/>
      <c r="N209" s="36"/>
      <c r="O209" s="36"/>
      <c r="P209" s="36"/>
      <c r="Q209" s="36"/>
      <c r="R209" s="37"/>
      <c r="S209" s="37"/>
      <c r="T209" s="38"/>
      <c r="U209" s="45"/>
      <c r="V209" s="45"/>
      <c r="W209" s="45"/>
      <c r="X209" s="45"/>
      <c r="Y209" s="45"/>
      <c r="Z209" s="45"/>
      <c r="AA209" s="45"/>
      <c r="AB209" s="45"/>
      <c r="AC209" s="45"/>
      <c r="AD209" s="39"/>
      <c r="AE209" s="40"/>
      <c r="AF209" s="38"/>
      <c r="AG209" s="38"/>
      <c r="AH209" s="38">
        <f t="shared" si="28"/>
        <v>240</v>
      </c>
      <c r="AI209" s="41"/>
      <c r="AJ209" s="42"/>
      <c r="AK209" s="42"/>
      <c r="AL209" s="42"/>
      <c r="AM209" s="42"/>
      <c r="AN209" s="43"/>
      <c r="AO209" s="42"/>
      <c r="AR209" s="4">
        <v>0.6</v>
      </c>
      <c r="AT209" s="4">
        <v>400</v>
      </c>
    </row>
    <row r="210" s="4" customFormat="1" customHeight="1" spans="1:46">
      <c r="A210" s="36">
        <v>204</v>
      </c>
      <c r="B210" s="36"/>
      <c r="C210" s="2"/>
      <c r="D210" s="2" t="s">
        <v>620</v>
      </c>
      <c r="E210" s="2" t="s">
        <v>621</v>
      </c>
      <c r="F210" s="2" t="s">
        <v>622</v>
      </c>
      <c r="G210" s="2"/>
      <c r="H210" s="2" t="s">
        <v>205</v>
      </c>
      <c r="I210" s="36">
        <v>1</v>
      </c>
      <c r="J210" s="36"/>
      <c r="K210" s="36"/>
      <c r="L210" s="36"/>
      <c r="M210" s="36"/>
      <c r="N210" s="36"/>
      <c r="O210" s="36"/>
      <c r="P210" s="36"/>
      <c r="Q210" s="36"/>
      <c r="R210" s="37"/>
      <c r="S210" s="37"/>
      <c r="T210" s="38"/>
      <c r="U210" s="45"/>
      <c r="V210" s="45"/>
      <c r="W210" s="45"/>
      <c r="X210" s="45"/>
      <c r="Y210" s="45"/>
      <c r="Z210" s="45"/>
      <c r="AA210" s="45"/>
      <c r="AB210" s="45"/>
      <c r="AC210" s="45"/>
      <c r="AD210" s="39"/>
      <c r="AE210" s="40"/>
      <c r="AF210" s="38"/>
      <c r="AG210" s="38"/>
      <c r="AH210" s="38">
        <f t="shared" si="28"/>
        <v>480</v>
      </c>
      <c r="AI210" s="41"/>
      <c r="AJ210" s="42"/>
      <c r="AK210" s="42"/>
      <c r="AL210" s="42"/>
      <c r="AM210" s="42"/>
      <c r="AN210" s="43"/>
      <c r="AO210" s="42"/>
      <c r="AR210" s="4">
        <v>0.6</v>
      </c>
      <c r="AT210" s="4">
        <v>800</v>
      </c>
    </row>
    <row r="211" s="4" customFormat="1" customHeight="1" spans="1:46">
      <c r="A211" s="36">
        <v>205</v>
      </c>
      <c r="B211" s="36"/>
      <c r="C211" s="2"/>
      <c r="D211" s="2" t="s">
        <v>623</v>
      </c>
      <c r="E211" s="2"/>
      <c r="F211" s="2" t="s">
        <v>624</v>
      </c>
      <c r="G211" s="2"/>
      <c r="H211" s="2" t="s">
        <v>205</v>
      </c>
      <c r="I211" s="36">
        <v>3</v>
      </c>
      <c r="J211" s="36"/>
      <c r="K211" s="36"/>
      <c r="L211" s="36"/>
      <c r="M211" s="36"/>
      <c r="N211" s="36"/>
      <c r="O211" s="36"/>
      <c r="P211" s="36"/>
      <c r="Q211" s="36"/>
      <c r="R211" s="37"/>
      <c r="S211" s="37"/>
      <c r="T211" s="38"/>
      <c r="U211" s="45"/>
      <c r="V211" s="45"/>
      <c r="W211" s="45"/>
      <c r="X211" s="45"/>
      <c r="Y211" s="45"/>
      <c r="Z211" s="45"/>
      <c r="AA211" s="45"/>
      <c r="AB211" s="45"/>
      <c r="AC211" s="45"/>
      <c r="AD211" s="39"/>
      <c r="AE211" s="40"/>
      <c r="AF211" s="38"/>
      <c r="AG211" s="38"/>
      <c r="AH211" s="38">
        <f t="shared" si="28"/>
        <v>531.36</v>
      </c>
      <c r="AI211" s="41"/>
      <c r="AJ211" s="42"/>
      <c r="AK211" s="42"/>
      <c r="AL211" s="42"/>
      <c r="AM211" s="42"/>
      <c r="AN211" s="43"/>
      <c r="AO211" s="42"/>
      <c r="AR211" s="4">
        <v>0.6</v>
      </c>
      <c r="AS211" s="4">
        <v>1000</v>
      </c>
      <c r="AT211" s="4">
        <v>885.6</v>
      </c>
    </row>
    <row r="212" s="4" customFormat="1" customHeight="1" spans="1:46">
      <c r="A212" s="36">
        <v>206</v>
      </c>
      <c r="B212" s="36"/>
      <c r="C212" s="2"/>
      <c r="D212" s="2" t="s">
        <v>625</v>
      </c>
      <c r="E212" s="2" t="s">
        <v>626</v>
      </c>
      <c r="F212" s="2"/>
      <c r="G212" s="2"/>
      <c r="H212" s="2" t="s">
        <v>205</v>
      </c>
      <c r="I212" s="36">
        <v>4</v>
      </c>
      <c r="J212" s="36"/>
      <c r="K212" s="36"/>
      <c r="L212" s="36"/>
      <c r="M212" s="36"/>
      <c r="N212" s="36"/>
      <c r="O212" s="36"/>
      <c r="P212" s="36"/>
      <c r="Q212" s="36"/>
      <c r="R212" s="37"/>
      <c r="S212" s="37"/>
      <c r="T212" s="38"/>
      <c r="U212" s="45"/>
      <c r="V212" s="45"/>
      <c r="W212" s="45"/>
      <c r="X212" s="45"/>
      <c r="Y212" s="45"/>
      <c r="Z212" s="45"/>
      <c r="AA212" s="45"/>
      <c r="AB212" s="45"/>
      <c r="AC212" s="45"/>
      <c r="AD212" s="39"/>
      <c r="AE212" s="40"/>
      <c r="AF212" s="38"/>
      <c r="AG212" s="38"/>
      <c r="AH212" s="38">
        <v>198</v>
      </c>
      <c r="AI212" s="41"/>
      <c r="AJ212" s="42"/>
      <c r="AK212" s="42"/>
      <c r="AL212" s="42"/>
      <c r="AM212" s="42"/>
      <c r="AN212" s="43"/>
      <c r="AO212" s="42"/>
      <c r="AP212" s="44"/>
    </row>
    <row r="213" s="4" customFormat="1" customHeight="1" spans="1:46">
      <c r="A213" s="36">
        <v>207</v>
      </c>
      <c r="B213" s="36"/>
      <c r="C213" s="2"/>
      <c r="D213" s="2" t="s">
        <v>627</v>
      </c>
      <c r="E213" s="2" t="s">
        <v>321</v>
      </c>
      <c r="F213" s="2" t="s">
        <v>628</v>
      </c>
      <c r="G213" s="2"/>
      <c r="H213" s="2" t="s">
        <v>205</v>
      </c>
      <c r="I213" s="36">
        <v>1</v>
      </c>
      <c r="J213" s="36"/>
      <c r="K213" s="36"/>
      <c r="L213" s="36"/>
      <c r="M213" s="36"/>
      <c r="N213" s="36"/>
      <c r="O213" s="36"/>
      <c r="P213" s="36"/>
      <c r="Q213" s="36"/>
      <c r="R213" s="37"/>
      <c r="S213" s="37"/>
      <c r="T213" s="38"/>
      <c r="U213" s="45"/>
      <c r="V213" s="45"/>
      <c r="W213" s="45"/>
      <c r="X213" s="45"/>
      <c r="Y213" s="45"/>
      <c r="Z213" s="45"/>
      <c r="AA213" s="45"/>
      <c r="AB213" s="45"/>
      <c r="AC213" s="45"/>
      <c r="AD213" s="39"/>
      <c r="AE213" s="40"/>
      <c r="AF213" s="38"/>
      <c r="AG213" s="38"/>
      <c r="AH213" s="38">
        <f t="shared" ref="AH213:AH227" si="29">AR213*AT213</f>
        <v>460.8</v>
      </c>
      <c r="AI213" s="41"/>
      <c r="AJ213" s="42"/>
      <c r="AK213" s="42"/>
      <c r="AL213" s="42"/>
      <c r="AM213" s="42"/>
      <c r="AN213" s="43"/>
      <c r="AO213" s="42"/>
      <c r="AP213" s="44"/>
      <c r="AR213" s="4">
        <v>0.6</v>
      </c>
      <c r="AT213" s="4">
        <v>768</v>
      </c>
    </row>
    <row r="214" s="4" customFormat="1" customHeight="1" spans="1:46">
      <c r="A214" s="36">
        <v>208</v>
      </c>
      <c r="B214" s="36"/>
      <c r="C214" s="2"/>
      <c r="D214" s="2" t="s">
        <v>629</v>
      </c>
      <c r="E214" s="2" t="s">
        <v>402</v>
      </c>
      <c r="F214" s="2" t="s">
        <v>630</v>
      </c>
      <c r="G214" s="2"/>
      <c r="H214" s="2" t="s">
        <v>205</v>
      </c>
      <c r="I214" s="36">
        <v>4</v>
      </c>
      <c r="J214" s="36"/>
      <c r="K214" s="36"/>
      <c r="L214" s="36"/>
      <c r="M214" s="36"/>
      <c r="N214" s="36"/>
      <c r="O214" s="36"/>
      <c r="P214" s="36"/>
      <c r="Q214" s="36"/>
      <c r="R214" s="37"/>
      <c r="S214" s="37"/>
      <c r="T214" s="38"/>
      <c r="U214" s="45"/>
      <c r="V214" s="45"/>
      <c r="W214" s="45"/>
      <c r="X214" s="45"/>
      <c r="Y214" s="45"/>
      <c r="Z214" s="45"/>
      <c r="AA214" s="45"/>
      <c r="AB214" s="45"/>
      <c r="AC214" s="45"/>
      <c r="AD214" s="39"/>
      <c r="AE214" s="40"/>
      <c r="AF214" s="38"/>
      <c r="AG214" s="38"/>
      <c r="AH214" s="38">
        <f t="shared" si="29"/>
        <v>600</v>
      </c>
      <c r="AI214" s="41"/>
      <c r="AJ214" s="42"/>
      <c r="AK214" s="42"/>
      <c r="AL214" s="42"/>
      <c r="AM214" s="42"/>
      <c r="AN214" s="43"/>
      <c r="AO214" s="42"/>
      <c r="AP214" s="44"/>
      <c r="AR214" s="4">
        <v>0.6</v>
      </c>
      <c r="AT214" s="4">
        <v>1000</v>
      </c>
    </row>
    <row r="215" s="4" customFormat="1" customHeight="1" spans="1:46">
      <c r="A215" s="36">
        <v>209</v>
      </c>
      <c r="B215" s="36"/>
      <c r="C215" s="2"/>
      <c r="D215" s="2" t="s">
        <v>631</v>
      </c>
      <c r="E215" s="2" t="s">
        <v>632</v>
      </c>
      <c r="F215" s="2" t="s">
        <v>633</v>
      </c>
      <c r="G215" s="2"/>
      <c r="H215" s="2" t="s">
        <v>205</v>
      </c>
      <c r="I215" s="36">
        <v>2</v>
      </c>
      <c r="J215" s="36"/>
      <c r="K215" s="36"/>
      <c r="L215" s="36"/>
      <c r="M215" s="36"/>
      <c r="N215" s="36"/>
      <c r="O215" s="36"/>
      <c r="P215" s="36"/>
      <c r="Q215" s="36"/>
      <c r="R215" s="37"/>
      <c r="S215" s="37"/>
      <c r="T215" s="38"/>
      <c r="U215" s="45"/>
      <c r="V215" s="45"/>
      <c r="W215" s="45"/>
      <c r="X215" s="45"/>
      <c r="Y215" s="45"/>
      <c r="Z215" s="45"/>
      <c r="AA215" s="45"/>
      <c r="AB215" s="45"/>
      <c r="AC215" s="45"/>
      <c r="AD215" s="39"/>
      <c r="AE215" s="40"/>
      <c r="AF215" s="38"/>
      <c r="AG215" s="38"/>
      <c r="AH215" s="38">
        <f t="shared" si="29"/>
        <v>720</v>
      </c>
      <c r="AI215" s="41"/>
      <c r="AJ215" s="42"/>
      <c r="AK215" s="42"/>
      <c r="AL215" s="42"/>
      <c r="AM215" s="42"/>
      <c r="AN215" s="43"/>
      <c r="AO215" s="42"/>
      <c r="AP215" s="44"/>
      <c r="AR215" s="4">
        <v>0.6</v>
      </c>
      <c r="AT215" s="4">
        <v>1200</v>
      </c>
    </row>
    <row r="216" s="4" customFormat="1" customHeight="1" spans="1:46">
      <c r="A216" s="36">
        <v>210</v>
      </c>
      <c r="B216" s="36"/>
      <c r="C216" s="2"/>
      <c r="D216" s="2" t="s">
        <v>631</v>
      </c>
      <c r="E216" s="2" t="s">
        <v>507</v>
      </c>
      <c r="F216" s="2" t="s">
        <v>634</v>
      </c>
      <c r="G216" s="2"/>
      <c r="H216" s="2" t="s">
        <v>205</v>
      </c>
      <c r="I216" s="36">
        <v>1</v>
      </c>
      <c r="J216" s="36"/>
      <c r="K216" s="36"/>
      <c r="L216" s="36"/>
      <c r="M216" s="36"/>
      <c r="N216" s="36"/>
      <c r="O216" s="36"/>
      <c r="P216" s="36"/>
      <c r="Q216" s="36"/>
      <c r="R216" s="37"/>
      <c r="S216" s="37"/>
      <c r="T216" s="38"/>
      <c r="U216" s="45"/>
      <c r="V216" s="45"/>
      <c r="W216" s="45"/>
      <c r="X216" s="45"/>
      <c r="Y216" s="45"/>
      <c r="Z216" s="45"/>
      <c r="AA216" s="45"/>
      <c r="AB216" s="45"/>
      <c r="AC216" s="45"/>
      <c r="AD216" s="39"/>
      <c r="AE216" s="40"/>
      <c r="AF216" s="38"/>
      <c r="AG216" s="38"/>
      <c r="AH216" s="38">
        <f t="shared" si="29"/>
        <v>600</v>
      </c>
      <c r="AI216" s="41"/>
      <c r="AJ216" s="42"/>
      <c r="AK216" s="42"/>
      <c r="AL216" s="42"/>
      <c r="AM216" s="42"/>
      <c r="AN216" s="43"/>
      <c r="AO216" s="42"/>
      <c r="AP216" s="44"/>
      <c r="AR216" s="4">
        <v>0.6</v>
      </c>
      <c r="AT216" s="4">
        <v>1000</v>
      </c>
    </row>
    <row r="217" s="4" customFormat="1" customHeight="1" spans="1:46">
      <c r="A217" s="36">
        <v>211</v>
      </c>
      <c r="B217" s="36"/>
      <c r="C217" s="2"/>
      <c r="D217" s="2" t="s">
        <v>631</v>
      </c>
      <c r="E217" s="2" t="s">
        <v>632</v>
      </c>
      <c r="F217" s="2" t="s">
        <v>635</v>
      </c>
      <c r="G217" s="2"/>
      <c r="H217" s="2" t="s">
        <v>205</v>
      </c>
      <c r="I217" s="36">
        <v>1</v>
      </c>
      <c r="J217" s="36"/>
      <c r="K217" s="36"/>
      <c r="L217" s="36"/>
      <c r="M217" s="36"/>
      <c r="N217" s="36"/>
      <c r="O217" s="36"/>
      <c r="P217" s="36"/>
      <c r="Q217" s="36"/>
      <c r="R217" s="37"/>
      <c r="S217" s="37"/>
      <c r="T217" s="38"/>
      <c r="U217" s="45"/>
      <c r="V217" s="45"/>
      <c r="W217" s="45"/>
      <c r="X217" s="45"/>
      <c r="Y217" s="45"/>
      <c r="Z217" s="45"/>
      <c r="AA217" s="45"/>
      <c r="AB217" s="45"/>
      <c r="AC217" s="45"/>
      <c r="AD217" s="39"/>
      <c r="AE217" s="40"/>
      <c r="AF217" s="38"/>
      <c r="AG217" s="38"/>
      <c r="AH217" s="38">
        <f t="shared" si="29"/>
        <v>720</v>
      </c>
      <c r="AI217" s="41"/>
      <c r="AJ217" s="42"/>
      <c r="AK217" s="42"/>
      <c r="AL217" s="42"/>
      <c r="AM217" s="42"/>
      <c r="AN217" s="43"/>
      <c r="AO217" s="42"/>
      <c r="AP217" s="44"/>
      <c r="AR217" s="4">
        <v>0.6</v>
      </c>
      <c r="AT217" s="4">
        <v>1200</v>
      </c>
    </row>
    <row r="218" s="4" customFormat="1" customHeight="1" spans="1:46">
      <c r="A218" s="36">
        <v>212</v>
      </c>
      <c r="B218" s="36"/>
      <c r="C218" s="2"/>
      <c r="D218" s="2" t="s">
        <v>631</v>
      </c>
      <c r="E218" s="2" t="s">
        <v>531</v>
      </c>
      <c r="F218" s="2" t="s">
        <v>636</v>
      </c>
      <c r="G218" s="2"/>
      <c r="H218" s="2" t="s">
        <v>205</v>
      </c>
      <c r="I218" s="36">
        <v>1</v>
      </c>
      <c r="J218" s="36"/>
      <c r="K218" s="36"/>
      <c r="L218" s="36"/>
      <c r="M218" s="36"/>
      <c r="N218" s="36"/>
      <c r="O218" s="36"/>
      <c r="P218" s="36"/>
      <c r="Q218" s="36"/>
      <c r="R218" s="37"/>
      <c r="S218" s="37"/>
      <c r="T218" s="38"/>
      <c r="U218" s="45"/>
      <c r="V218" s="45"/>
      <c r="W218" s="45"/>
      <c r="X218" s="45"/>
      <c r="Y218" s="45"/>
      <c r="Z218" s="45"/>
      <c r="AA218" s="45"/>
      <c r="AB218" s="45"/>
      <c r="AC218" s="45"/>
      <c r="AD218" s="39"/>
      <c r="AE218" s="40"/>
      <c r="AF218" s="38"/>
      <c r="AG218" s="38"/>
      <c r="AH218" s="38">
        <f t="shared" si="29"/>
        <v>480</v>
      </c>
      <c r="AI218" s="41"/>
      <c r="AJ218" s="42"/>
      <c r="AK218" s="42"/>
      <c r="AL218" s="42"/>
      <c r="AM218" s="42"/>
      <c r="AN218" s="43"/>
      <c r="AO218" s="42"/>
      <c r="AP218" s="44"/>
      <c r="AR218" s="4">
        <v>0.6</v>
      </c>
      <c r="AT218" s="4">
        <v>800</v>
      </c>
    </row>
    <row r="219" s="4" customFormat="1" customHeight="1" spans="1:46">
      <c r="A219" s="36">
        <v>213</v>
      </c>
      <c r="B219" s="36"/>
      <c r="C219" s="2"/>
      <c r="D219" s="2" t="s">
        <v>637</v>
      </c>
      <c r="E219" s="2" t="s">
        <v>321</v>
      </c>
      <c r="F219" s="2" t="s">
        <v>638</v>
      </c>
      <c r="G219" s="2"/>
      <c r="H219" s="2" t="s">
        <v>205</v>
      </c>
      <c r="I219" s="36">
        <v>1</v>
      </c>
      <c r="J219" s="36"/>
      <c r="K219" s="36"/>
      <c r="L219" s="36"/>
      <c r="M219" s="36"/>
      <c r="N219" s="36"/>
      <c r="O219" s="36"/>
      <c r="P219" s="36"/>
      <c r="Q219" s="36"/>
      <c r="R219" s="37"/>
      <c r="S219" s="37"/>
      <c r="T219" s="38"/>
      <c r="U219" s="45"/>
      <c r="V219" s="45"/>
      <c r="W219" s="45"/>
      <c r="X219" s="45"/>
      <c r="Y219" s="45"/>
      <c r="Z219" s="45"/>
      <c r="AA219" s="45"/>
      <c r="AB219" s="45"/>
      <c r="AC219" s="45"/>
      <c r="AD219" s="39"/>
      <c r="AE219" s="40"/>
      <c r="AF219" s="38"/>
      <c r="AG219" s="38"/>
      <c r="AH219" s="38">
        <f t="shared" si="29"/>
        <v>460.8</v>
      </c>
      <c r="AI219" s="41"/>
      <c r="AJ219" s="42"/>
      <c r="AK219" s="42"/>
      <c r="AL219" s="42"/>
      <c r="AM219" s="42"/>
      <c r="AN219" s="43"/>
      <c r="AO219" s="42"/>
      <c r="AP219" s="44"/>
      <c r="AR219" s="4">
        <v>0.6</v>
      </c>
      <c r="AT219" s="4">
        <v>768</v>
      </c>
    </row>
    <row r="220" s="4" customFormat="1" customHeight="1" spans="1:46">
      <c r="A220" s="36">
        <v>214</v>
      </c>
      <c r="B220" s="36"/>
      <c r="C220" s="2"/>
      <c r="D220" s="2" t="s">
        <v>639</v>
      </c>
      <c r="E220" s="2"/>
      <c r="F220" s="2" t="s">
        <v>640</v>
      </c>
      <c r="G220" s="2"/>
      <c r="H220" s="2" t="s">
        <v>205</v>
      </c>
      <c r="I220" s="36">
        <v>8</v>
      </c>
      <c r="J220" s="36"/>
      <c r="K220" s="36"/>
      <c r="L220" s="36"/>
      <c r="M220" s="36"/>
      <c r="N220" s="36"/>
      <c r="O220" s="36"/>
      <c r="P220" s="36"/>
      <c r="Q220" s="36"/>
      <c r="R220" s="37"/>
      <c r="S220" s="37"/>
      <c r="T220" s="38"/>
      <c r="U220" s="45"/>
      <c r="V220" s="45"/>
      <c r="W220" s="45"/>
      <c r="X220" s="45"/>
      <c r="Y220" s="45"/>
      <c r="Z220" s="45"/>
      <c r="AA220" s="45"/>
      <c r="AB220" s="45"/>
      <c r="AC220" s="45"/>
      <c r="AD220" s="39"/>
      <c r="AE220" s="40"/>
      <c r="AF220" s="38"/>
      <c r="AG220" s="38"/>
      <c r="AH220" s="38">
        <f t="shared" si="29"/>
        <v>388.8</v>
      </c>
      <c r="AI220" s="41"/>
      <c r="AJ220" s="42"/>
      <c r="AK220" s="42"/>
      <c r="AL220" s="42"/>
      <c r="AM220" s="42"/>
      <c r="AN220" s="43"/>
      <c r="AO220" s="42"/>
      <c r="AP220" s="44"/>
      <c r="AR220" s="4">
        <v>0.6</v>
      </c>
      <c r="AS220" s="4">
        <v>36</v>
      </c>
      <c r="AT220" s="4">
        <v>648</v>
      </c>
    </row>
    <row r="221" s="4" customFormat="1" customHeight="1" spans="1:46">
      <c r="A221" s="36">
        <v>215</v>
      </c>
      <c r="B221" s="36"/>
      <c r="C221" s="2"/>
      <c r="D221" s="2" t="s">
        <v>641</v>
      </c>
      <c r="E221" s="2"/>
      <c r="F221" s="2" t="s">
        <v>642</v>
      </c>
      <c r="G221" s="2"/>
      <c r="H221" s="2" t="s">
        <v>205</v>
      </c>
      <c r="I221" s="36">
        <v>6</v>
      </c>
      <c r="J221" s="36"/>
      <c r="K221" s="36"/>
      <c r="L221" s="36"/>
      <c r="M221" s="36"/>
      <c r="N221" s="36"/>
      <c r="O221" s="36"/>
      <c r="P221" s="36"/>
      <c r="Q221" s="36"/>
      <c r="R221" s="37"/>
      <c r="S221" s="37"/>
      <c r="T221" s="38"/>
      <c r="U221" s="45"/>
      <c r="V221" s="45"/>
      <c r="W221" s="45"/>
      <c r="X221" s="45"/>
      <c r="Y221" s="45"/>
      <c r="Z221" s="45"/>
      <c r="AA221" s="45"/>
      <c r="AB221" s="45"/>
      <c r="AC221" s="45"/>
      <c r="AD221" s="39"/>
      <c r="AE221" s="40"/>
      <c r="AF221" s="38"/>
      <c r="AG221" s="38"/>
      <c r="AH221" s="38">
        <f t="shared" si="29"/>
        <v>216</v>
      </c>
      <c r="AI221" s="41"/>
      <c r="AJ221" s="42"/>
      <c r="AK221" s="42"/>
      <c r="AL221" s="42"/>
      <c r="AM221" s="42"/>
      <c r="AN221" s="43"/>
      <c r="AO221" s="42"/>
      <c r="AR221" s="4">
        <v>0.6</v>
      </c>
      <c r="AS221" s="4">
        <v>20</v>
      </c>
      <c r="AT221" s="4">
        <v>360</v>
      </c>
    </row>
    <row r="222" s="4" customFormat="1" customHeight="1" spans="1:46">
      <c r="A222" s="36">
        <v>216</v>
      </c>
      <c r="B222" s="36"/>
      <c r="C222" s="2"/>
      <c r="D222" s="2" t="s">
        <v>643</v>
      </c>
      <c r="E222" s="2" t="s">
        <v>644</v>
      </c>
      <c r="F222" s="2" t="s">
        <v>645</v>
      </c>
      <c r="G222" s="2"/>
      <c r="H222" s="2" t="s">
        <v>205</v>
      </c>
      <c r="I222" s="36">
        <v>1</v>
      </c>
      <c r="J222" s="36"/>
      <c r="K222" s="36"/>
      <c r="L222" s="36"/>
      <c r="M222" s="36"/>
      <c r="N222" s="36"/>
      <c r="O222" s="36"/>
      <c r="P222" s="36"/>
      <c r="Q222" s="36"/>
      <c r="R222" s="37"/>
      <c r="S222" s="37"/>
      <c r="T222" s="38"/>
      <c r="U222" s="45"/>
      <c r="V222" s="45"/>
      <c r="W222" s="45"/>
      <c r="X222" s="45"/>
      <c r="Y222" s="45"/>
      <c r="Z222" s="45"/>
      <c r="AA222" s="45"/>
      <c r="AB222" s="45"/>
      <c r="AC222" s="45"/>
      <c r="AD222" s="39"/>
      <c r="AE222" s="40"/>
      <c r="AF222" s="38"/>
      <c r="AG222" s="38"/>
      <c r="AH222" s="38">
        <f t="shared" si="29"/>
        <v>960</v>
      </c>
      <c r="AI222" s="41"/>
      <c r="AJ222" s="42"/>
      <c r="AK222" s="42"/>
      <c r="AL222" s="42"/>
      <c r="AM222" s="42"/>
      <c r="AN222" s="43"/>
      <c r="AO222" s="42"/>
      <c r="AR222" s="4">
        <v>0.6</v>
      </c>
      <c r="AT222" s="4">
        <v>1600</v>
      </c>
    </row>
    <row r="223" s="4" customFormat="1" customHeight="1" spans="1:46">
      <c r="A223" s="36">
        <v>217</v>
      </c>
      <c r="B223" s="36"/>
      <c r="C223" s="2"/>
      <c r="D223" s="2" t="s">
        <v>646</v>
      </c>
      <c r="E223" s="2" t="s">
        <v>647</v>
      </c>
      <c r="F223" s="2" t="s">
        <v>648</v>
      </c>
      <c r="G223" s="2"/>
      <c r="H223" s="2" t="s">
        <v>205</v>
      </c>
      <c r="I223" s="36">
        <v>1</v>
      </c>
      <c r="J223" s="36"/>
      <c r="K223" s="36"/>
      <c r="L223" s="36"/>
      <c r="M223" s="36"/>
      <c r="N223" s="36"/>
      <c r="O223" s="36"/>
      <c r="P223" s="36"/>
      <c r="Q223" s="36"/>
      <c r="R223" s="37"/>
      <c r="S223" s="37"/>
      <c r="T223" s="38"/>
      <c r="U223" s="45"/>
      <c r="V223" s="45"/>
      <c r="W223" s="45"/>
      <c r="X223" s="45"/>
      <c r="Y223" s="45"/>
      <c r="Z223" s="45"/>
      <c r="AA223" s="45"/>
      <c r="AB223" s="45"/>
      <c r="AC223" s="45"/>
      <c r="AD223" s="39"/>
      <c r="AE223" s="40"/>
      <c r="AF223" s="38"/>
      <c r="AG223" s="38"/>
      <c r="AH223" s="38">
        <f t="shared" si="29"/>
        <v>360</v>
      </c>
      <c r="AI223" s="41"/>
      <c r="AJ223" s="42"/>
      <c r="AK223" s="42"/>
      <c r="AL223" s="42"/>
      <c r="AM223" s="42"/>
      <c r="AN223" s="43"/>
      <c r="AO223" s="42"/>
      <c r="AP223" s="44"/>
      <c r="AR223" s="4">
        <v>0.6</v>
      </c>
      <c r="AT223" s="4">
        <v>600</v>
      </c>
    </row>
    <row r="224" s="4" customFormat="1" customHeight="1" spans="1:46">
      <c r="A224" s="36">
        <v>218</v>
      </c>
      <c r="B224" s="36"/>
      <c r="C224" s="2"/>
      <c r="D224" s="2" t="s">
        <v>649</v>
      </c>
      <c r="E224" s="2" t="s">
        <v>650</v>
      </c>
      <c r="F224" s="2" t="s">
        <v>651</v>
      </c>
      <c r="G224" s="2"/>
      <c r="H224" s="2" t="s">
        <v>205</v>
      </c>
      <c r="I224" s="36">
        <v>2</v>
      </c>
      <c r="J224" s="36"/>
      <c r="K224" s="36"/>
      <c r="L224" s="36"/>
      <c r="M224" s="36"/>
      <c r="N224" s="36"/>
      <c r="O224" s="36"/>
      <c r="P224" s="36"/>
      <c r="Q224" s="36"/>
      <c r="R224" s="37"/>
      <c r="S224" s="37"/>
      <c r="T224" s="38"/>
      <c r="U224" s="45"/>
      <c r="V224" s="45"/>
      <c r="W224" s="45"/>
      <c r="X224" s="45"/>
      <c r="Y224" s="45"/>
      <c r="Z224" s="45"/>
      <c r="AA224" s="45"/>
      <c r="AB224" s="45"/>
      <c r="AC224" s="45"/>
      <c r="AD224" s="39"/>
      <c r="AE224" s="40"/>
      <c r="AF224" s="38"/>
      <c r="AG224" s="38"/>
      <c r="AH224" s="38">
        <f t="shared" si="29"/>
        <v>720</v>
      </c>
      <c r="AI224" s="41"/>
      <c r="AJ224" s="42"/>
      <c r="AK224" s="42"/>
      <c r="AL224" s="42"/>
      <c r="AM224" s="42"/>
      <c r="AN224" s="43"/>
      <c r="AO224" s="42"/>
      <c r="AR224" s="4">
        <v>0.6</v>
      </c>
      <c r="AT224" s="4">
        <v>1200</v>
      </c>
    </row>
    <row r="225" s="4" customFormat="1" customHeight="1" spans="1:46">
      <c r="A225" s="36">
        <v>219</v>
      </c>
      <c r="B225" s="36"/>
      <c r="C225" s="2"/>
      <c r="D225" s="2" t="s">
        <v>652</v>
      </c>
      <c r="E225" s="2" t="s">
        <v>541</v>
      </c>
      <c r="F225" s="2" t="s">
        <v>653</v>
      </c>
      <c r="G225" s="2"/>
      <c r="H225" s="2" t="s">
        <v>205</v>
      </c>
      <c r="I225" s="36">
        <v>2</v>
      </c>
      <c r="J225" s="36"/>
      <c r="K225" s="36"/>
      <c r="L225" s="36"/>
      <c r="M225" s="36"/>
      <c r="N225" s="36"/>
      <c r="O225" s="36"/>
      <c r="P225" s="36"/>
      <c r="Q225" s="36"/>
      <c r="R225" s="37"/>
      <c r="S225" s="37"/>
      <c r="T225" s="38"/>
      <c r="U225" s="45"/>
      <c r="V225" s="45"/>
      <c r="W225" s="45"/>
      <c r="X225" s="45"/>
      <c r="Y225" s="45"/>
      <c r="Z225" s="45"/>
      <c r="AA225" s="45"/>
      <c r="AB225" s="45"/>
      <c r="AC225" s="45"/>
      <c r="AD225" s="39"/>
      <c r="AE225" s="40"/>
      <c r="AF225" s="38"/>
      <c r="AG225" s="38"/>
      <c r="AH225" s="38">
        <f t="shared" si="29"/>
        <v>480</v>
      </c>
      <c r="AI225" s="41"/>
      <c r="AJ225" s="42"/>
      <c r="AK225" s="42"/>
      <c r="AL225" s="42"/>
      <c r="AM225" s="42"/>
      <c r="AN225" s="43"/>
      <c r="AO225" s="42"/>
      <c r="AR225" s="4">
        <v>0.6</v>
      </c>
      <c r="AT225" s="4">
        <v>800</v>
      </c>
    </row>
    <row r="226" s="4" customFormat="1" customHeight="1" spans="1:46">
      <c r="A226" s="36">
        <v>220</v>
      </c>
      <c r="B226" s="36"/>
      <c r="C226" s="2"/>
      <c r="D226" s="2" t="s">
        <v>654</v>
      </c>
      <c r="E226" s="2" t="s">
        <v>655</v>
      </c>
      <c r="F226" s="2" t="s">
        <v>656</v>
      </c>
      <c r="G226" s="2"/>
      <c r="H226" s="2" t="s">
        <v>205</v>
      </c>
      <c r="I226" s="36">
        <v>2</v>
      </c>
      <c r="J226" s="36"/>
      <c r="K226" s="36"/>
      <c r="L226" s="36"/>
      <c r="M226" s="36"/>
      <c r="N226" s="36"/>
      <c r="O226" s="36"/>
      <c r="P226" s="36"/>
      <c r="Q226" s="36"/>
      <c r="R226" s="37"/>
      <c r="S226" s="37"/>
      <c r="T226" s="38"/>
      <c r="U226" s="45"/>
      <c r="V226" s="45"/>
      <c r="W226" s="45"/>
      <c r="X226" s="45"/>
      <c r="Y226" s="45"/>
      <c r="Z226" s="45"/>
      <c r="AA226" s="45"/>
      <c r="AB226" s="45"/>
      <c r="AC226" s="45"/>
      <c r="AD226" s="39"/>
      <c r="AE226" s="40"/>
      <c r="AF226" s="38"/>
      <c r="AG226" s="38"/>
      <c r="AH226" s="38">
        <f t="shared" si="29"/>
        <v>576</v>
      </c>
      <c r="AI226" s="41"/>
      <c r="AJ226" s="42"/>
      <c r="AK226" s="42"/>
      <c r="AL226" s="42"/>
      <c r="AM226" s="42"/>
      <c r="AN226" s="43"/>
      <c r="AO226" s="42"/>
      <c r="AR226" s="4">
        <v>0.6</v>
      </c>
      <c r="AT226" s="4">
        <v>960</v>
      </c>
    </row>
    <row r="227" s="4" customFormat="1" customHeight="1" spans="1:46">
      <c r="A227" s="36">
        <v>221</v>
      </c>
      <c r="B227" s="36"/>
      <c r="C227" s="2"/>
      <c r="D227" s="2" t="s">
        <v>392</v>
      </c>
      <c r="E227" s="2"/>
      <c r="F227" s="2" t="s">
        <v>657</v>
      </c>
      <c r="G227" s="2"/>
      <c r="H227" s="2" t="s">
        <v>205</v>
      </c>
      <c r="I227" s="36">
        <v>1</v>
      </c>
      <c r="J227" s="36"/>
      <c r="K227" s="36"/>
      <c r="L227" s="36"/>
      <c r="M227" s="36"/>
      <c r="N227" s="36"/>
      <c r="O227" s="36"/>
      <c r="P227" s="36"/>
      <c r="Q227" s="36"/>
      <c r="R227" s="37"/>
      <c r="S227" s="37"/>
      <c r="T227" s="38"/>
      <c r="U227" s="45"/>
      <c r="V227" s="45"/>
      <c r="W227" s="45"/>
      <c r="X227" s="45"/>
      <c r="Y227" s="45"/>
      <c r="Z227" s="45"/>
      <c r="AA227" s="45"/>
      <c r="AB227" s="45"/>
      <c r="AC227" s="45"/>
      <c r="AD227" s="39"/>
      <c r="AE227" s="40"/>
      <c r="AF227" s="38"/>
      <c r="AG227" s="38"/>
      <c r="AH227" s="38">
        <f t="shared" si="29"/>
        <v>720</v>
      </c>
      <c r="AI227" s="41"/>
      <c r="AJ227" s="42"/>
      <c r="AK227" s="42"/>
      <c r="AL227" s="42"/>
      <c r="AM227" s="42"/>
      <c r="AN227" s="43"/>
      <c r="AO227" s="42"/>
      <c r="AR227" s="4">
        <v>0.6</v>
      </c>
      <c r="AS227" s="4">
        <v>100</v>
      </c>
      <c r="AT227" s="4">
        <v>1200</v>
      </c>
    </row>
    <row r="228" s="4" customFormat="1" customHeight="1" spans="1:46">
      <c r="A228" s="36">
        <v>222</v>
      </c>
      <c r="B228" s="36"/>
      <c r="C228" s="2"/>
      <c r="D228" s="1" t="s">
        <v>658</v>
      </c>
      <c r="E228" s="2" t="s">
        <v>659</v>
      </c>
      <c r="F228" s="2" t="s">
        <v>660</v>
      </c>
      <c r="G228" s="2"/>
      <c r="H228" s="2" t="s">
        <v>205</v>
      </c>
      <c r="I228" s="36">
        <v>1</v>
      </c>
      <c r="J228" s="36"/>
      <c r="K228" s="36"/>
      <c r="L228" s="36"/>
      <c r="M228" s="36"/>
      <c r="N228" s="36"/>
      <c r="O228" s="36"/>
      <c r="P228" s="36"/>
      <c r="Q228" s="36"/>
      <c r="R228" s="37"/>
      <c r="S228" s="37"/>
      <c r="T228" s="38"/>
      <c r="U228" s="45"/>
      <c r="V228" s="45"/>
      <c r="W228" s="45"/>
      <c r="X228" s="45"/>
      <c r="Y228" s="45"/>
      <c r="Z228" s="45"/>
      <c r="AA228" s="45"/>
      <c r="AB228" s="45"/>
      <c r="AC228" s="45"/>
      <c r="AD228" s="39"/>
      <c r="AE228" s="40"/>
      <c r="AF228" s="38"/>
      <c r="AG228" s="38"/>
      <c r="AH228" s="38">
        <v>40</v>
      </c>
      <c r="AI228" s="41"/>
      <c r="AJ228" s="42"/>
      <c r="AK228" s="42"/>
      <c r="AL228" s="42"/>
      <c r="AM228" s="42"/>
      <c r="AN228" s="43"/>
      <c r="AO228" s="42"/>
    </row>
    <row r="229" s="4" customFormat="1" customHeight="1" spans="1:46">
      <c r="A229" s="36">
        <v>223</v>
      </c>
      <c r="B229" s="36"/>
      <c r="C229" s="2"/>
      <c r="D229" s="2" t="s">
        <v>661</v>
      </c>
      <c r="E229" s="2" t="s">
        <v>662</v>
      </c>
      <c r="F229" s="2"/>
      <c r="G229" s="2"/>
      <c r="H229" s="2" t="s">
        <v>205</v>
      </c>
      <c r="I229" s="36">
        <v>15</v>
      </c>
      <c r="J229" s="36"/>
      <c r="K229" s="36"/>
      <c r="L229" s="36"/>
      <c r="M229" s="36"/>
      <c r="N229" s="36"/>
      <c r="O229" s="36"/>
      <c r="P229" s="36"/>
      <c r="Q229" s="36"/>
      <c r="R229" s="37"/>
      <c r="S229" s="37"/>
      <c r="T229" s="38"/>
      <c r="U229" s="45"/>
      <c r="V229" s="45"/>
      <c r="W229" s="45"/>
      <c r="X229" s="45"/>
      <c r="Y229" s="45"/>
      <c r="Z229" s="45"/>
      <c r="AA229" s="45"/>
      <c r="AB229" s="45"/>
      <c r="AC229" s="45"/>
      <c r="AD229" s="39"/>
      <c r="AE229" s="40"/>
      <c r="AF229" s="38"/>
      <c r="AG229" s="38"/>
      <c r="AH229" s="38">
        <f t="shared" ref="AH229:AH234" si="30">AR229*AT229</f>
        <v>300</v>
      </c>
      <c r="AI229" s="41"/>
      <c r="AJ229" s="42"/>
      <c r="AK229" s="42"/>
      <c r="AL229" s="42"/>
      <c r="AM229" s="42"/>
      <c r="AN229" s="43"/>
      <c r="AO229" s="42"/>
      <c r="AR229" s="4">
        <v>0.6</v>
      </c>
      <c r="AT229" s="4">
        <v>500</v>
      </c>
    </row>
    <row r="230" s="4" customFormat="1" customHeight="1" spans="1:46">
      <c r="A230" s="36">
        <v>224</v>
      </c>
      <c r="B230" s="36"/>
      <c r="C230" s="2"/>
      <c r="D230" s="1" t="s">
        <v>663</v>
      </c>
      <c r="E230" s="2" t="s">
        <v>662</v>
      </c>
      <c r="F230" s="2"/>
      <c r="G230" s="2"/>
      <c r="H230" s="2" t="s">
        <v>205</v>
      </c>
      <c r="I230" s="36">
        <v>2</v>
      </c>
      <c r="J230" s="36"/>
      <c r="K230" s="36"/>
      <c r="L230" s="36"/>
      <c r="M230" s="36"/>
      <c r="N230" s="36"/>
      <c r="O230" s="36"/>
      <c r="P230" s="36"/>
      <c r="Q230" s="36"/>
      <c r="R230" s="37"/>
      <c r="S230" s="37"/>
      <c r="T230" s="38"/>
      <c r="U230" s="45"/>
      <c r="V230" s="45"/>
      <c r="W230" s="45"/>
      <c r="X230" s="45"/>
      <c r="Y230" s="45"/>
      <c r="Z230" s="45"/>
      <c r="AA230" s="45"/>
      <c r="AB230" s="45"/>
      <c r="AC230" s="45"/>
      <c r="AD230" s="39"/>
      <c r="AE230" s="40"/>
      <c r="AF230" s="38"/>
      <c r="AG230" s="38"/>
      <c r="AH230" s="38">
        <f t="shared" si="30"/>
        <v>396</v>
      </c>
      <c r="AI230" s="41"/>
      <c r="AJ230" s="42"/>
      <c r="AK230" s="42"/>
      <c r="AL230" s="42"/>
      <c r="AM230" s="42"/>
      <c r="AN230" s="43"/>
      <c r="AO230" s="42"/>
      <c r="AR230" s="4">
        <v>0.6</v>
      </c>
      <c r="AT230" s="4">
        <v>660</v>
      </c>
    </row>
    <row r="231" s="4" customFormat="1" customHeight="1" spans="1:46">
      <c r="A231" s="36">
        <v>225</v>
      </c>
      <c r="B231" s="36"/>
      <c r="C231" s="2"/>
      <c r="D231" s="2" t="s">
        <v>664</v>
      </c>
      <c r="E231" s="2" t="s">
        <v>665</v>
      </c>
      <c r="F231" s="2"/>
      <c r="G231" s="2"/>
      <c r="H231" s="2" t="s">
        <v>205</v>
      </c>
      <c r="I231" s="36">
        <v>2</v>
      </c>
      <c r="J231" s="36"/>
      <c r="K231" s="36"/>
      <c r="L231" s="36"/>
      <c r="M231" s="36"/>
      <c r="N231" s="36"/>
      <c r="O231" s="36"/>
      <c r="P231" s="36"/>
      <c r="Q231" s="36"/>
      <c r="R231" s="37"/>
      <c r="S231" s="37"/>
      <c r="T231" s="38"/>
      <c r="U231" s="45"/>
      <c r="V231" s="45"/>
      <c r="W231" s="45"/>
      <c r="X231" s="45"/>
      <c r="Y231" s="45"/>
      <c r="Z231" s="45"/>
      <c r="AA231" s="45"/>
      <c r="AB231" s="45"/>
      <c r="AC231" s="45"/>
      <c r="AD231" s="39"/>
      <c r="AE231" s="40"/>
      <c r="AF231" s="38"/>
      <c r="AG231" s="38"/>
      <c r="AH231" s="38">
        <f t="shared" si="30"/>
        <v>396</v>
      </c>
      <c r="AI231" s="41"/>
      <c r="AJ231" s="42"/>
      <c r="AK231" s="42"/>
      <c r="AL231" s="42"/>
      <c r="AM231" s="42"/>
      <c r="AN231" s="43"/>
      <c r="AO231" s="42"/>
      <c r="AR231" s="4">
        <v>0.6</v>
      </c>
      <c r="AT231" s="4">
        <v>660</v>
      </c>
    </row>
    <row r="232" s="4" customFormat="1" customHeight="1" spans="1:46">
      <c r="A232" s="36">
        <v>226</v>
      </c>
      <c r="B232" s="36"/>
      <c r="C232" s="2"/>
      <c r="D232" s="2" t="s">
        <v>666</v>
      </c>
      <c r="E232" s="2" t="s">
        <v>667</v>
      </c>
      <c r="F232" s="2"/>
      <c r="G232" s="2"/>
      <c r="H232" s="2" t="s">
        <v>205</v>
      </c>
      <c r="I232" s="36">
        <v>2</v>
      </c>
      <c r="J232" s="36"/>
      <c r="K232" s="36"/>
      <c r="L232" s="36"/>
      <c r="M232" s="36"/>
      <c r="N232" s="36"/>
      <c r="O232" s="36"/>
      <c r="P232" s="36"/>
      <c r="Q232" s="36"/>
      <c r="R232" s="37"/>
      <c r="S232" s="37"/>
      <c r="T232" s="38"/>
      <c r="U232" s="45"/>
      <c r="V232" s="45"/>
      <c r="W232" s="45"/>
      <c r="X232" s="45"/>
      <c r="Y232" s="45"/>
      <c r="Z232" s="45"/>
      <c r="AA232" s="45"/>
      <c r="AB232" s="45"/>
      <c r="AC232" s="45"/>
      <c r="AD232" s="39"/>
      <c r="AE232" s="40"/>
      <c r="AF232" s="38"/>
      <c r="AG232" s="38"/>
      <c r="AH232" s="38">
        <f t="shared" si="30"/>
        <v>480</v>
      </c>
      <c r="AI232" s="41"/>
      <c r="AJ232" s="42"/>
      <c r="AK232" s="42"/>
      <c r="AL232" s="42"/>
      <c r="AM232" s="42"/>
      <c r="AN232" s="43"/>
      <c r="AO232" s="42"/>
      <c r="AR232" s="4">
        <v>0.6</v>
      </c>
      <c r="AT232" s="4">
        <v>800</v>
      </c>
    </row>
    <row r="233" s="4" customFormat="1" customHeight="1" spans="1:46">
      <c r="A233" s="36">
        <v>227</v>
      </c>
      <c r="B233" s="36"/>
      <c r="C233" s="2"/>
      <c r="D233" s="1" t="s">
        <v>663</v>
      </c>
      <c r="E233" s="2" t="s">
        <v>668</v>
      </c>
      <c r="F233" s="2"/>
      <c r="G233" s="2"/>
      <c r="H233" s="2" t="s">
        <v>205</v>
      </c>
      <c r="I233" s="36">
        <v>1</v>
      </c>
      <c r="J233" s="36"/>
      <c r="K233" s="36"/>
      <c r="L233" s="36"/>
      <c r="M233" s="36"/>
      <c r="N233" s="36"/>
      <c r="O233" s="36"/>
      <c r="P233" s="36"/>
      <c r="Q233" s="36"/>
      <c r="R233" s="37"/>
      <c r="S233" s="37"/>
      <c r="T233" s="38"/>
      <c r="U233" s="45"/>
      <c r="V233" s="45"/>
      <c r="W233" s="45"/>
      <c r="X233" s="45"/>
      <c r="Y233" s="45"/>
      <c r="Z233" s="45"/>
      <c r="AA233" s="45"/>
      <c r="AB233" s="45"/>
      <c r="AC233" s="45"/>
      <c r="AD233" s="39"/>
      <c r="AE233" s="40"/>
      <c r="AF233" s="38"/>
      <c r="AG233" s="38"/>
      <c r="AH233" s="38">
        <f t="shared" si="30"/>
        <v>396</v>
      </c>
      <c r="AI233" s="41"/>
      <c r="AJ233" s="42"/>
      <c r="AK233" s="42"/>
      <c r="AL233" s="42"/>
      <c r="AM233" s="42"/>
      <c r="AN233" s="43"/>
      <c r="AO233" s="42"/>
      <c r="AR233" s="4">
        <v>0.6</v>
      </c>
      <c r="AT233" s="4">
        <v>660</v>
      </c>
    </row>
    <row r="234" s="4" customFormat="1" customHeight="1" spans="1:46">
      <c r="A234" s="36">
        <v>228</v>
      </c>
      <c r="B234" s="36"/>
      <c r="C234" s="2"/>
      <c r="D234" s="2" t="s">
        <v>669</v>
      </c>
      <c r="E234" s="2" t="s">
        <v>670</v>
      </c>
      <c r="F234" s="2"/>
      <c r="G234" s="2"/>
      <c r="H234" s="2" t="s">
        <v>205</v>
      </c>
      <c r="I234" s="36">
        <v>1</v>
      </c>
      <c r="J234" s="36"/>
      <c r="K234" s="36"/>
      <c r="L234" s="36"/>
      <c r="M234" s="36"/>
      <c r="N234" s="36"/>
      <c r="O234" s="36"/>
      <c r="P234" s="36"/>
      <c r="Q234" s="36"/>
      <c r="R234" s="37"/>
      <c r="S234" s="37"/>
      <c r="T234" s="38"/>
      <c r="U234" s="45"/>
      <c r="V234" s="45"/>
      <c r="W234" s="45"/>
      <c r="X234" s="45"/>
      <c r="Y234" s="45"/>
      <c r="Z234" s="45"/>
      <c r="AA234" s="45"/>
      <c r="AB234" s="45"/>
      <c r="AC234" s="45"/>
      <c r="AD234" s="39"/>
      <c r="AE234" s="40"/>
      <c r="AF234" s="38"/>
      <c r="AG234" s="38"/>
      <c r="AH234" s="38">
        <f t="shared" si="30"/>
        <v>348</v>
      </c>
      <c r="AI234" s="41"/>
      <c r="AJ234" s="42"/>
      <c r="AK234" s="42"/>
      <c r="AL234" s="42"/>
      <c r="AM234" s="42"/>
      <c r="AN234" s="43"/>
      <c r="AO234" s="42"/>
      <c r="AR234" s="4">
        <v>0.6</v>
      </c>
      <c r="AT234" s="4">
        <v>580</v>
      </c>
    </row>
    <row r="235" s="4" customFormat="1" customHeight="1" spans="1:46">
      <c r="A235" s="36">
        <v>229</v>
      </c>
      <c r="B235" s="36"/>
      <c r="C235" s="2"/>
      <c r="D235" s="2" t="s">
        <v>671</v>
      </c>
      <c r="E235" s="2" t="s">
        <v>672</v>
      </c>
      <c r="F235" s="2" t="s">
        <v>673</v>
      </c>
      <c r="G235" s="2"/>
      <c r="H235" s="2" t="s">
        <v>205</v>
      </c>
      <c r="I235" s="36">
        <v>2</v>
      </c>
      <c r="J235" s="36"/>
      <c r="K235" s="36"/>
      <c r="L235" s="36"/>
      <c r="M235" s="36"/>
      <c r="N235" s="36"/>
      <c r="O235" s="36"/>
      <c r="P235" s="36"/>
      <c r="Q235" s="36"/>
      <c r="R235" s="37"/>
      <c r="S235" s="37"/>
      <c r="T235" s="38"/>
      <c r="U235" s="45"/>
      <c r="V235" s="45"/>
      <c r="W235" s="45"/>
      <c r="X235" s="45"/>
      <c r="Y235" s="45"/>
      <c r="Z235" s="45"/>
      <c r="AA235" s="45"/>
      <c r="AB235" s="45"/>
      <c r="AC235" s="45"/>
      <c r="AD235" s="39"/>
      <c r="AE235" s="40"/>
      <c r="AF235" s="38"/>
      <c r="AG235" s="38"/>
      <c r="AH235" s="38">
        <v>480</v>
      </c>
      <c r="AI235" s="41"/>
      <c r="AJ235" s="42"/>
      <c r="AK235" s="42"/>
      <c r="AL235" s="42"/>
      <c r="AM235" s="42"/>
      <c r="AN235" s="43"/>
      <c r="AO235" s="42"/>
    </row>
    <row r="236" s="4" customFormat="1" customHeight="1" spans="1:46">
      <c r="A236" s="36">
        <v>230</v>
      </c>
      <c r="B236" s="36"/>
      <c r="C236" s="2"/>
      <c r="D236" s="2" t="s">
        <v>674</v>
      </c>
      <c r="E236" s="2" t="s">
        <v>675</v>
      </c>
      <c r="F236" s="2" t="s">
        <v>676</v>
      </c>
      <c r="G236" s="2"/>
      <c r="H236" s="2" t="s">
        <v>205</v>
      </c>
      <c r="I236" s="36">
        <v>1</v>
      </c>
      <c r="J236" s="36"/>
      <c r="K236" s="36"/>
      <c r="L236" s="36"/>
      <c r="M236" s="36"/>
      <c r="N236" s="36"/>
      <c r="O236" s="36"/>
      <c r="P236" s="36"/>
      <c r="Q236" s="36"/>
      <c r="R236" s="37"/>
      <c r="S236" s="37"/>
      <c r="T236" s="38"/>
      <c r="U236" s="45"/>
      <c r="V236" s="45"/>
      <c r="W236" s="45"/>
      <c r="X236" s="45"/>
      <c r="Y236" s="45"/>
      <c r="Z236" s="45"/>
      <c r="AA236" s="45"/>
      <c r="AB236" s="45"/>
      <c r="AC236" s="45"/>
      <c r="AD236" s="39"/>
      <c r="AE236" s="40"/>
      <c r="AF236" s="38"/>
      <c r="AG236" s="38"/>
      <c r="AH236" s="38">
        <f t="shared" ref="AH236:AH249" si="31">AR236*AT236</f>
        <v>518.4</v>
      </c>
      <c r="AI236" s="41"/>
      <c r="AJ236" s="42"/>
      <c r="AK236" s="42"/>
      <c r="AL236" s="42"/>
      <c r="AM236" s="42"/>
      <c r="AN236" s="43"/>
      <c r="AO236" s="42"/>
      <c r="AR236" s="4">
        <v>0.6</v>
      </c>
      <c r="AT236" s="4">
        <v>864</v>
      </c>
    </row>
    <row r="237" s="4" customFormat="1" customHeight="1" spans="1:46">
      <c r="A237" s="36">
        <v>231</v>
      </c>
      <c r="B237" s="36"/>
      <c r="C237" s="2"/>
      <c r="D237" s="2" t="s">
        <v>677</v>
      </c>
      <c r="E237" s="2" t="s">
        <v>678</v>
      </c>
      <c r="F237" s="2" t="s">
        <v>679</v>
      </c>
      <c r="G237" s="2"/>
      <c r="H237" s="2" t="s">
        <v>205</v>
      </c>
      <c r="I237" s="36">
        <v>8</v>
      </c>
      <c r="J237" s="36"/>
      <c r="K237" s="36"/>
      <c r="L237" s="36"/>
      <c r="M237" s="36"/>
      <c r="N237" s="36"/>
      <c r="O237" s="36"/>
      <c r="P237" s="36"/>
      <c r="Q237" s="36"/>
      <c r="R237" s="37"/>
      <c r="S237" s="37"/>
      <c r="T237" s="38"/>
      <c r="U237" s="45"/>
      <c r="V237" s="45"/>
      <c r="W237" s="45"/>
      <c r="X237" s="45"/>
      <c r="Y237" s="45"/>
      <c r="Z237" s="45"/>
      <c r="AA237" s="45"/>
      <c r="AB237" s="45"/>
      <c r="AC237" s="45"/>
      <c r="AD237" s="39"/>
      <c r="AE237" s="40"/>
      <c r="AF237" s="38"/>
      <c r="AG237" s="38"/>
      <c r="AH237" s="38">
        <f t="shared" si="31"/>
        <v>180</v>
      </c>
      <c r="AI237" s="41"/>
      <c r="AJ237" s="42"/>
      <c r="AK237" s="42"/>
      <c r="AL237" s="42"/>
      <c r="AM237" s="42"/>
      <c r="AN237" s="43"/>
      <c r="AO237" s="42"/>
      <c r="AR237" s="4">
        <v>0.6</v>
      </c>
      <c r="AT237" s="4">
        <v>300</v>
      </c>
    </row>
    <row r="238" s="4" customFormat="1" customHeight="1" spans="1:46">
      <c r="A238" s="36">
        <v>232</v>
      </c>
      <c r="B238" s="36"/>
      <c r="C238" s="2"/>
      <c r="D238" s="2" t="s">
        <v>677</v>
      </c>
      <c r="E238" s="2" t="s">
        <v>680</v>
      </c>
      <c r="F238" s="2" t="s">
        <v>681</v>
      </c>
      <c r="G238" s="2"/>
      <c r="H238" s="2" t="s">
        <v>205</v>
      </c>
      <c r="I238" s="36">
        <v>16</v>
      </c>
      <c r="J238" s="36"/>
      <c r="K238" s="36"/>
      <c r="L238" s="36"/>
      <c r="M238" s="36"/>
      <c r="N238" s="36"/>
      <c r="O238" s="36"/>
      <c r="P238" s="36"/>
      <c r="Q238" s="36"/>
      <c r="R238" s="37"/>
      <c r="S238" s="37"/>
      <c r="T238" s="38"/>
      <c r="U238" s="45"/>
      <c r="V238" s="45"/>
      <c r="W238" s="45"/>
      <c r="X238" s="45"/>
      <c r="Y238" s="45"/>
      <c r="Z238" s="45"/>
      <c r="AA238" s="45"/>
      <c r="AB238" s="45"/>
      <c r="AC238" s="45"/>
      <c r="AD238" s="39"/>
      <c r="AE238" s="40"/>
      <c r="AF238" s="38"/>
      <c r="AG238" s="38"/>
      <c r="AH238" s="38">
        <f t="shared" si="31"/>
        <v>180</v>
      </c>
      <c r="AI238" s="41"/>
      <c r="AJ238" s="42"/>
      <c r="AK238" s="42"/>
      <c r="AL238" s="42"/>
      <c r="AM238" s="42"/>
      <c r="AN238" s="43"/>
      <c r="AO238" s="42"/>
      <c r="AR238" s="4">
        <v>0.6</v>
      </c>
      <c r="AT238" s="4">
        <v>300</v>
      </c>
    </row>
    <row r="239" s="4" customFormat="1" customHeight="1" spans="1:46">
      <c r="A239" s="36">
        <v>233</v>
      </c>
      <c r="B239" s="36"/>
      <c r="C239" s="2"/>
      <c r="D239" s="2" t="s">
        <v>682</v>
      </c>
      <c r="E239" s="2" t="s">
        <v>683</v>
      </c>
      <c r="F239" s="2" t="s">
        <v>684</v>
      </c>
      <c r="G239" s="2"/>
      <c r="H239" s="2" t="s">
        <v>205</v>
      </c>
      <c r="I239" s="36">
        <v>15</v>
      </c>
      <c r="J239" s="36"/>
      <c r="K239" s="36"/>
      <c r="L239" s="36"/>
      <c r="M239" s="36"/>
      <c r="N239" s="36"/>
      <c r="O239" s="36"/>
      <c r="P239" s="36"/>
      <c r="Q239" s="36"/>
      <c r="R239" s="37"/>
      <c r="S239" s="37"/>
      <c r="T239" s="38"/>
      <c r="U239" s="45"/>
      <c r="V239" s="45"/>
      <c r="W239" s="45"/>
      <c r="X239" s="45"/>
      <c r="Y239" s="45"/>
      <c r="Z239" s="45"/>
      <c r="AA239" s="45"/>
      <c r="AB239" s="45"/>
      <c r="AC239" s="45"/>
      <c r="AD239" s="39"/>
      <c r="AE239" s="40"/>
      <c r="AF239" s="38"/>
      <c r="AG239" s="38"/>
      <c r="AH239" s="38">
        <f t="shared" si="31"/>
        <v>432</v>
      </c>
      <c r="AI239" s="41"/>
      <c r="AJ239" s="42"/>
      <c r="AK239" s="42"/>
      <c r="AL239" s="42"/>
      <c r="AM239" s="42"/>
      <c r="AN239" s="43"/>
      <c r="AO239" s="42"/>
      <c r="AR239" s="4">
        <v>0.6</v>
      </c>
      <c r="AT239" s="4">
        <v>720</v>
      </c>
    </row>
    <row r="240" s="4" customFormat="1" customHeight="1" spans="1:46">
      <c r="A240" s="36">
        <v>234</v>
      </c>
      <c r="B240" s="36"/>
      <c r="C240" s="2"/>
      <c r="D240" s="2" t="s">
        <v>682</v>
      </c>
      <c r="E240" s="2" t="s">
        <v>427</v>
      </c>
      <c r="F240" s="2" t="s">
        <v>685</v>
      </c>
      <c r="G240" s="2"/>
      <c r="H240" s="2" t="s">
        <v>205</v>
      </c>
      <c r="I240" s="36">
        <v>1</v>
      </c>
      <c r="J240" s="36"/>
      <c r="K240" s="36"/>
      <c r="L240" s="36"/>
      <c r="M240" s="36"/>
      <c r="N240" s="36"/>
      <c r="O240" s="36"/>
      <c r="P240" s="36"/>
      <c r="Q240" s="36"/>
      <c r="R240" s="37"/>
      <c r="S240" s="37"/>
      <c r="T240" s="38"/>
      <c r="U240" s="45"/>
      <c r="V240" s="45"/>
      <c r="W240" s="45"/>
      <c r="X240" s="45"/>
      <c r="Y240" s="45"/>
      <c r="Z240" s="45"/>
      <c r="AA240" s="45"/>
      <c r="AB240" s="45"/>
      <c r="AC240" s="45"/>
      <c r="AD240" s="39"/>
      <c r="AE240" s="40"/>
      <c r="AF240" s="38"/>
      <c r="AG240" s="38"/>
      <c r="AH240" s="38">
        <f t="shared" si="31"/>
        <v>432</v>
      </c>
      <c r="AI240" s="41"/>
      <c r="AJ240" s="42"/>
      <c r="AK240" s="42"/>
      <c r="AL240" s="42"/>
      <c r="AM240" s="42"/>
      <c r="AN240" s="43"/>
      <c r="AO240" s="42"/>
      <c r="AR240" s="4">
        <v>0.6</v>
      </c>
      <c r="AT240" s="4">
        <v>720</v>
      </c>
    </row>
    <row r="241" s="4" customFormat="1" customHeight="1" spans="1:46">
      <c r="A241" s="36">
        <v>235</v>
      </c>
      <c r="B241" s="36"/>
      <c r="C241" s="2"/>
      <c r="D241" s="2" t="s">
        <v>311</v>
      </c>
      <c r="E241" s="2" t="s">
        <v>686</v>
      </c>
      <c r="F241" s="2" t="s">
        <v>687</v>
      </c>
      <c r="G241" s="2"/>
      <c r="H241" s="2" t="s">
        <v>205</v>
      </c>
      <c r="I241" s="36">
        <v>2</v>
      </c>
      <c r="J241" s="36"/>
      <c r="K241" s="36"/>
      <c r="L241" s="36"/>
      <c r="M241" s="36"/>
      <c r="N241" s="36"/>
      <c r="O241" s="36"/>
      <c r="P241" s="36"/>
      <c r="Q241" s="36"/>
      <c r="R241" s="37"/>
      <c r="S241" s="37"/>
      <c r="T241" s="38"/>
      <c r="U241" s="45"/>
      <c r="V241" s="45"/>
      <c r="W241" s="45"/>
      <c r="X241" s="45"/>
      <c r="Y241" s="45"/>
      <c r="Z241" s="45"/>
      <c r="AA241" s="45"/>
      <c r="AB241" s="45"/>
      <c r="AC241" s="45"/>
      <c r="AD241" s="39"/>
      <c r="AE241" s="40"/>
      <c r="AF241" s="38"/>
      <c r="AG241" s="38"/>
      <c r="AH241" s="38">
        <f t="shared" si="31"/>
        <v>352.8</v>
      </c>
      <c r="AI241" s="41"/>
      <c r="AJ241" s="42"/>
      <c r="AK241" s="42"/>
      <c r="AL241" s="42"/>
      <c r="AM241" s="42"/>
      <c r="AN241" s="43"/>
      <c r="AO241" s="42"/>
      <c r="AP241" s="44"/>
      <c r="AR241" s="4">
        <v>0.6</v>
      </c>
      <c r="AT241" s="4">
        <v>588</v>
      </c>
    </row>
    <row r="242" s="4" customFormat="1" customHeight="1" spans="1:46">
      <c r="A242" s="36">
        <v>236</v>
      </c>
      <c r="B242" s="36"/>
      <c r="C242" s="2"/>
      <c r="D242" s="2" t="s">
        <v>688</v>
      </c>
      <c r="E242" s="2" t="s">
        <v>689</v>
      </c>
      <c r="F242" s="2" t="s">
        <v>690</v>
      </c>
      <c r="G242" s="2"/>
      <c r="H242" s="2" t="s">
        <v>205</v>
      </c>
      <c r="I242" s="36">
        <v>4</v>
      </c>
      <c r="J242" s="36"/>
      <c r="K242" s="36"/>
      <c r="L242" s="36"/>
      <c r="M242" s="36"/>
      <c r="N242" s="36"/>
      <c r="O242" s="36"/>
      <c r="P242" s="36"/>
      <c r="Q242" s="36"/>
      <c r="R242" s="37"/>
      <c r="S242" s="37"/>
      <c r="T242" s="38"/>
      <c r="U242" s="45"/>
      <c r="V242" s="45"/>
      <c r="W242" s="45"/>
      <c r="X242" s="45"/>
      <c r="Y242" s="45"/>
      <c r="Z242" s="45"/>
      <c r="AA242" s="45"/>
      <c r="AB242" s="45"/>
      <c r="AC242" s="45"/>
      <c r="AD242" s="39"/>
      <c r="AE242" s="40"/>
      <c r="AF242" s="38"/>
      <c r="AG242" s="38"/>
      <c r="AH242" s="38">
        <f t="shared" si="31"/>
        <v>720</v>
      </c>
      <c r="AI242" s="41"/>
      <c r="AJ242" s="42"/>
      <c r="AK242" s="42"/>
      <c r="AL242" s="42"/>
      <c r="AM242" s="42"/>
      <c r="AN242" s="43"/>
      <c r="AO242" s="42"/>
      <c r="AP242" s="44"/>
      <c r="AR242" s="4">
        <v>0.6</v>
      </c>
      <c r="AT242" s="4">
        <v>1200</v>
      </c>
    </row>
    <row r="243" s="4" customFormat="1" customHeight="1" spans="1:46">
      <c r="A243" s="36">
        <v>237</v>
      </c>
      <c r="B243" s="36"/>
      <c r="C243" s="2"/>
      <c r="D243" s="2" t="s">
        <v>682</v>
      </c>
      <c r="E243" s="2" t="s">
        <v>691</v>
      </c>
      <c r="F243" s="2" t="s">
        <v>692</v>
      </c>
      <c r="G243" s="2"/>
      <c r="H243" s="2" t="s">
        <v>205</v>
      </c>
      <c r="I243" s="36">
        <v>9</v>
      </c>
      <c r="J243" s="36"/>
      <c r="K243" s="36"/>
      <c r="L243" s="36"/>
      <c r="M243" s="36"/>
      <c r="N243" s="36"/>
      <c r="O243" s="36"/>
      <c r="P243" s="36"/>
      <c r="Q243" s="36"/>
      <c r="R243" s="37"/>
      <c r="S243" s="37"/>
      <c r="T243" s="38"/>
      <c r="U243" s="45"/>
      <c r="V243" s="45"/>
      <c r="W243" s="45"/>
      <c r="X243" s="45"/>
      <c r="Y243" s="45"/>
      <c r="Z243" s="45"/>
      <c r="AA243" s="45"/>
      <c r="AB243" s="45"/>
      <c r="AC243" s="45"/>
      <c r="AD243" s="39"/>
      <c r="AE243" s="40"/>
      <c r="AF243" s="38"/>
      <c r="AG243" s="38"/>
      <c r="AH243" s="38">
        <f t="shared" si="31"/>
        <v>432</v>
      </c>
      <c r="AI243" s="41"/>
      <c r="AJ243" s="42"/>
      <c r="AK243" s="42"/>
      <c r="AL243" s="42"/>
      <c r="AM243" s="42"/>
      <c r="AN243" s="43"/>
      <c r="AO243" s="42"/>
      <c r="AP243" s="44"/>
      <c r="AR243" s="4">
        <v>0.6</v>
      </c>
      <c r="AT243" s="4">
        <v>720</v>
      </c>
    </row>
    <row r="244" s="4" customFormat="1" customHeight="1" spans="1:46">
      <c r="A244" s="36">
        <v>238</v>
      </c>
      <c r="B244" s="36"/>
      <c r="C244" s="2"/>
      <c r="D244" s="2" t="s">
        <v>693</v>
      </c>
      <c r="E244" s="2" t="s">
        <v>691</v>
      </c>
      <c r="F244" s="2" t="s">
        <v>692</v>
      </c>
      <c r="G244" s="2"/>
      <c r="H244" s="2" t="s">
        <v>205</v>
      </c>
      <c r="I244" s="36">
        <v>1</v>
      </c>
      <c r="J244" s="36"/>
      <c r="K244" s="36"/>
      <c r="L244" s="36"/>
      <c r="M244" s="36"/>
      <c r="N244" s="36"/>
      <c r="O244" s="36"/>
      <c r="P244" s="36"/>
      <c r="Q244" s="36"/>
      <c r="R244" s="37"/>
      <c r="S244" s="37"/>
      <c r="T244" s="38"/>
      <c r="U244" s="45"/>
      <c r="V244" s="45"/>
      <c r="W244" s="45"/>
      <c r="X244" s="45"/>
      <c r="Y244" s="45"/>
      <c r="Z244" s="45"/>
      <c r="AA244" s="45"/>
      <c r="AB244" s="45"/>
      <c r="AC244" s="45"/>
      <c r="AD244" s="39"/>
      <c r="AE244" s="40"/>
      <c r="AF244" s="38"/>
      <c r="AG244" s="38"/>
      <c r="AH244" s="38">
        <f t="shared" si="31"/>
        <v>720</v>
      </c>
      <c r="AI244" s="41"/>
      <c r="AJ244" s="42"/>
      <c r="AK244" s="42"/>
      <c r="AL244" s="42"/>
      <c r="AM244" s="42"/>
      <c r="AN244" s="43"/>
      <c r="AO244" s="42"/>
      <c r="AP244" s="44"/>
      <c r="AR244" s="4">
        <v>0.6</v>
      </c>
      <c r="AT244" s="4">
        <v>1200</v>
      </c>
    </row>
    <row r="245" s="4" customFormat="1" customHeight="1" spans="1:46">
      <c r="A245" s="36">
        <v>239</v>
      </c>
      <c r="B245" s="36"/>
      <c r="C245" s="2"/>
      <c r="D245" s="2" t="s">
        <v>694</v>
      </c>
      <c r="E245" s="2" t="s">
        <v>695</v>
      </c>
      <c r="F245" s="2" t="s">
        <v>696</v>
      </c>
      <c r="G245" s="2"/>
      <c r="H245" s="2" t="s">
        <v>205</v>
      </c>
      <c r="I245" s="36">
        <v>4</v>
      </c>
      <c r="J245" s="36"/>
      <c r="K245" s="36"/>
      <c r="L245" s="36"/>
      <c r="M245" s="36"/>
      <c r="N245" s="36"/>
      <c r="O245" s="36"/>
      <c r="P245" s="36"/>
      <c r="Q245" s="36"/>
      <c r="R245" s="37"/>
      <c r="S245" s="37"/>
      <c r="T245" s="38"/>
      <c r="U245" s="45"/>
      <c r="V245" s="45"/>
      <c r="W245" s="45"/>
      <c r="X245" s="45"/>
      <c r="Y245" s="45"/>
      <c r="Z245" s="45"/>
      <c r="AA245" s="45"/>
      <c r="AB245" s="45"/>
      <c r="AC245" s="45"/>
      <c r="AD245" s="39"/>
      <c r="AE245" s="40"/>
      <c r="AF245" s="38"/>
      <c r="AG245" s="38"/>
      <c r="AH245" s="38">
        <f t="shared" si="31"/>
        <v>216</v>
      </c>
      <c r="AI245" s="41"/>
      <c r="AJ245" s="42"/>
      <c r="AK245" s="42"/>
      <c r="AL245" s="42"/>
      <c r="AM245" s="42"/>
      <c r="AN245" s="43"/>
      <c r="AO245" s="42"/>
      <c r="AR245" s="4">
        <v>0.6</v>
      </c>
      <c r="AS245" s="4">
        <v>20</v>
      </c>
      <c r="AT245" s="4">
        <v>360</v>
      </c>
    </row>
    <row r="246" s="4" customFormat="1" customHeight="1" spans="1:46">
      <c r="A246" s="36">
        <v>240</v>
      </c>
      <c r="B246" s="36"/>
      <c r="C246" s="2"/>
      <c r="D246" s="2" t="s">
        <v>223</v>
      </c>
      <c r="E246" s="2" t="s">
        <v>697</v>
      </c>
      <c r="F246" s="2" t="s">
        <v>698</v>
      </c>
      <c r="G246" s="2"/>
      <c r="H246" s="2" t="s">
        <v>205</v>
      </c>
      <c r="I246" s="36">
        <v>4</v>
      </c>
      <c r="J246" s="36"/>
      <c r="K246" s="36"/>
      <c r="L246" s="36"/>
      <c r="M246" s="36"/>
      <c r="N246" s="36"/>
      <c r="O246" s="36"/>
      <c r="P246" s="36"/>
      <c r="Q246" s="36"/>
      <c r="R246" s="37"/>
      <c r="S246" s="37"/>
      <c r="T246" s="38"/>
      <c r="U246" s="45"/>
      <c r="V246" s="45"/>
      <c r="W246" s="45"/>
      <c r="X246" s="45"/>
      <c r="Y246" s="45"/>
      <c r="Z246" s="45"/>
      <c r="AA246" s="45"/>
      <c r="AB246" s="45"/>
      <c r="AC246" s="45"/>
      <c r="AD246" s="39"/>
      <c r="AE246" s="40"/>
      <c r="AF246" s="38"/>
      <c r="AG246" s="38"/>
      <c r="AH246" s="38">
        <f t="shared" si="31"/>
        <v>270</v>
      </c>
      <c r="AI246" s="41"/>
      <c r="AJ246" s="42"/>
      <c r="AK246" s="42"/>
      <c r="AL246" s="42"/>
      <c r="AM246" s="42"/>
      <c r="AN246" s="43"/>
      <c r="AO246" s="42"/>
      <c r="AR246" s="4">
        <v>0.6</v>
      </c>
      <c r="AS246" s="4">
        <v>25</v>
      </c>
      <c r="AT246" s="4">
        <v>450</v>
      </c>
    </row>
    <row r="247" s="4" customFormat="1" customHeight="1" spans="1:46">
      <c r="A247" s="36">
        <v>241</v>
      </c>
      <c r="B247" s="36"/>
      <c r="C247" s="2"/>
      <c r="D247" s="2" t="s">
        <v>407</v>
      </c>
      <c r="E247" s="2" t="s">
        <v>699</v>
      </c>
      <c r="F247" s="2" t="s">
        <v>700</v>
      </c>
      <c r="G247" s="2"/>
      <c r="H247" s="2" t="s">
        <v>205</v>
      </c>
      <c r="I247" s="36">
        <v>4</v>
      </c>
      <c r="J247" s="36"/>
      <c r="K247" s="36"/>
      <c r="L247" s="36"/>
      <c r="M247" s="36"/>
      <c r="N247" s="36"/>
      <c r="O247" s="36"/>
      <c r="P247" s="36"/>
      <c r="Q247" s="36"/>
      <c r="R247" s="37"/>
      <c r="S247" s="37"/>
      <c r="T247" s="38"/>
      <c r="U247" s="45"/>
      <c r="V247" s="45"/>
      <c r="W247" s="45"/>
      <c r="X247" s="45"/>
      <c r="Y247" s="45"/>
      <c r="Z247" s="45"/>
      <c r="AA247" s="45"/>
      <c r="AB247" s="45"/>
      <c r="AC247" s="45"/>
      <c r="AD247" s="39"/>
      <c r="AE247" s="40"/>
      <c r="AF247" s="38"/>
      <c r="AG247" s="38"/>
      <c r="AH247" s="38">
        <f t="shared" si="31"/>
        <v>384</v>
      </c>
      <c r="AI247" s="41"/>
      <c r="AJ247" s="42"/>
      <c r="AK247" s="42"/>
      <c r="AL247" s="42"/>
      <c r="AM247" s="42"/>
      <c r="AN247" s="43"/>
      <c r="AO247" s="42"/>
      <c r="AR247" s="4">
        <v>0.6</v>
      </c>
      <c r="AS247" s="4">
        <v>20</v>
      </c>
      <c r="AT247" s="4">
        <v>640</v>
      </c>
    </row>
    <row r="248" s="4" customFormat="1" customHeight="1" spans="1:46">
      <c r="A248" s="36">
        <v>242</v>
      </c>
      <c r="B248" s="36"/>
      <c r="C248" s="2"/>
      <c r="D248" s="1" t="s">
        <v>397</v>
      </c>
      <c r="E248" s="2" t="s">
        <v>695</v>
      </c>
      <c r="F248" s="2" t="s">
        <v>701</v>
      </c>
      <c r="G248" s="2"/>
      <c r="H248" s="2" t="s">
        <v>205</v>
      </c>
      <c r="I248" s="36">
        <v>2</v>
      </c>
      <c r="J248" s="36"/>
      <c r="K248" s="36"/>
      <c r="L248" s="36"/>
      <c r="M248" s="36"/>
      <c r="N248" s="36"/>
      <c r="O248" s="36"/>
      <c r="P248" s="36"/>
      <c r="Q248" s="36"/>
      <c r="R248" s="37"/>
      <c r="S248" s="37"/>
      <c r="T248" s="38"/>
      <c r="U248" s="45"/>
      <c r="V248" s="45"/>
      <c r="W248" s="45"/>
      <c r="X248" s="45"/>
      <c r="Y248" s="45"/>
      <c r="Z248" s="45"/>
      <c r="AA248" s="45"/>
      <c r="AB248" s="45"/>
      <c r="AC248" s="45"/>
      <c r="AD248" s="39"/>
      <c r="AE248" s="40"/>
      <c r="AF248" s="38"/>
      <c r="AG248" s="38"/>
      <c r="AH248" s="38">
        <f t="shared" si="31"/>
        <v>216</v>
      </c>
      <c r="AI248" s="41"/>
      <c r="AJ248" s="42"/>
      <c r="AK248" s="42"/>
      <c r="AL248" s="42"/>
      <c r="AM248" s="42"/>
      <c r="AN248" s="43"/>
      <c r="AO248" s="42"/>
      <c r="AR248" s="4">
        <v>0.6</v>
      </c>
      <c r="AS248" s="4">
        <v>20</v>
      </c>
      <c r="AT248" s="4">
        <v>360</v>
      </c>
    </row>
    <row r="249" s="4" customFormat="1" customHeight="1" spans="1:46">
      <c r="A249" s="36">
        <v>243</v>
      </c>
      <c r="B249" s="36"/>
      <c r="C249" s="2"/>
      <c r="D249" s="2" t="s">
        <v>702</v>
      </c>
      <c r="E249" s="2" t="s">
        <v>451</v>
      </c>
      <c r="F249" s="2" t="s">
        <v>703</v>
      </c>
      <c r="G249" s="2"/>
      <c r="H249" s="2" t="s">
        <v>205</v>
      </c>
      <c r="I249" s="36">
        <v>1</v>
      </c>
      <c r="J249" s="36"/>
      <c r="K249" s="36"/>
      <c r="L249" s="36"/>
      <c r="M249" s="36"/>
      <c r="N249" s="36"/>
      <c r="O249" s="36"/>
      <c r="P249" s="36"/>
      <c r="Q249" s="36"/>
      <c r="R249" s="37"/>
      <c r="S249" s="37"/>
      <c r="T249" s="38"/>
      <c r="U249" s="45"/>
      <c r="V249" s="45"/>
      <c r="W249" s="45"/>
      <c r="X249" s="45"/>
      <c r="Y249" s="45"/>
      <c r="Z249" s="45"/>
      <c r="AA249" s="45"/>
      <c r="AB249" s="45"/>
      <c r="AC249" s="45"/>
      <c r="AD249" s="39"/>
      <c r="AE249" s="40"/>
      <c r="AF249" s="38"/>
      <c r="AG249" s="38"/>
      <c r="AH249" s="38">
        <f t="shared" si="31"/>
        <v>24</v>
      </c>
      <c r="AI249" s="41"/>
      <c r="AJ249" s="42"/>
      <c r="AK249" s="42"/>
      <c r="AL249" s="42"/>
      <c r="AM249" s="42"/>
      <c r="AN249" s="43"/>
      <c r="AO249" s="42"/>
      <c r="AR249" s="4">
        <v>0.6</v>
      </c>
      <c r="AT249" s="4">
        <v>40</v>
      </c>
    </row>
    <row r="250" s="4" customFormat="1" customHeight="1" spans="1:46">
      <c r="A250" s="36">
        <v>244</v>
      </c>
      <c r="B250" s="36"/>
      <c r="C250" s="2"/>
      <c r="D250" s="2" t="s">
        <v>671</v>
      </c>
      <c r="E250" s="2" t="s">
        <v>704</v>
      </c>
      <c r="F250" s="2" t="s">
        <v>705</v>
      </c>
      <c r="G250" s="2"/>
      <c r="H250" s="2" t="s">
        <v>205</v>
      </c>
      <c r="I250" s="36">
        <v>1</v>
      </c>
      <c r="J250" s="36"/>
      <c r="K250" s="36"/>
      <c r="L250" s="36"/>
      <c r="M250" s="36"/>
      <c r="N250" s="36"/>
      <c r="O250" s="36"/>
      <c r="P250" s="36"/>
      <c r="Q250" s="36"/>
      <c r="R250" s="37"/>
      <c r="S250" s="37"/>
      <c r="T250" s="38"/>
      <c r="U250" s="45"/>
      <c r="V250" s="45"/>
      <c r="W250" s="45"/>
      <c r="X250" s="45"/>
      <c r="Y250" s="45"/>
      <c r="Z250" s="45"/>
      <c r="AA250" s="45"/>
      <c r="AB250" s="45"/>
      <c r="AC250" s="45"/>
      <c r="AD250" s="39"/>
      <c r="AE250" s="40"/>
      <c r="AF250" s="38"/>
      <c r="AG250" s="38"/>
      <c r="AH250" s="38">
        <v>240</v>
      </c>
      <c r="AI250" s="41"/>
      <c r="AJ250" s="42"/>
      <c r="AK250" s="42"/>
      <c r="AL250" s="42"/>
      <c r="AM250" s="42"/>
      <c r="AN250" s="43"/>
      <c r="AO250" s="42"/>
    </row>
    <row r="251" s="4" customFormat="1" customHeight="1" spans="1:46">
      <c r="A251" s="36">
        <v>245</v>
      </c>
      <c r="B251" s="36"/>
      <c r="C251" s="2"/>
      <c r="D251" s="2" t="s">
        <v>706</v>
      </c>
      <c r="E251" s="2" t="s">
        <v>707</v>
      </c>
      <c r="F251" s="2" t="s">
        <v>708</v>
      </c>
      <c r="G251" s="2"/>
      <c r="H251" s="2" t="s">
        <v>709</v>
      </c>
      <c r="I251" s="36">
        <v>1</v>
      </c>
      <c r="J251" s="36"/>
      <c r="K251" s="36"/>
      <c r="L251" s="36"/>
      <c r="M251" s="36"/>
      <c r="N251" s="36"/>
      <c r="O251" s="36"/>
      <c r="P251" s="36"/>
      <c r="Q251" s="36"/>
      <c r="R251" s="37"/>
      <c r="S251" s="37"/>
      <c r="T251" s="38"/>
      <c r="U251" s="45"/>
      <c r="V251" s="45"/>
      <c r="W251" s="45"/>
      <c r="X251" s="45"/>
      <c r="Y251" s="45"/>
      <c r="Z251" s="45"/>
      <c r="AA251" s="45"/>
      <c r="AB251" s="45"/>
      <c r="AC251" s="45"/>
      <c r="AD251" s="39"/>
      <c r="AE251" s="40"/>
      <c r="AF251" s="38"/>
      <c r="AG251" s="38"/>
      <c r="AH251" s="38">
        <f>AR251*AQ251*I251</f>
        <v>84</v>
      </c>
      <c r="AI251" s="41"/>
      <c r="AJ251" s="42"/>
      <c r="AK251" s="42"/>
      <c r="AL251" s="42"/>
      <c r="AM251" s="42"/>
      <c r="AN251" s="43"/>
      <c r="AO251" s="42"/>
      <c r="AQ251" s="4">
        <v>600</v>
      </c>
      <c r="AR251" s="4">
        <v>0.14</v>
      </c>
      <c r="AT251" s="4">
        <v>600</v>
      </c>
    </row>
    <row r="252" s="4" customFormat="1" customHeight="1" spans="1:46">
      <c r="A252" s="36">
        <v>246</v>
      </c>
      <c r="B252" s="36"/>
      <c r="C252" s="2"/>
      <c r="D252" s="2" t="s">
        <v>710</v>
      </c>
      <c r="E252" s="2" t="s">
        <v>711</v>
      </c>
      <c r="F252" s="2"/>
      <c r="G252" s="2"/>
      <c r="H252" s="2"/>
      <c r="I252" s="36">
        <v>1</v>
      </c>
      <c r="J252" s="36"/>
      <c r="K252" s="36"/>
      <c r="L252" s="36"/>
      <c r="M252" s="36"/>
      <c r="N252" s="36"/>
      <c r="O252" s="36"/>
      <c r="P252" s="36"/>
      <c r="Q252" s="36"/>
      <c r="R252" s="37"/>
      <c r="S252" s="37"/>
      <c r="T252" s="38"/>
      <c r="U252" s="45"/>
      <c r="V252" s="45"/>
      <c r="W252" s="45"/>
      <c r="X252" s="45"/>
      <c r="Y252" s="45"/>
      <c r="Z252" s="45"/>
      <c r="AA252" s="45"/>
      <c r="AB252" s="45"/>
      <c r="AC252" s="45"/>
      <c r="AD252" s="39"/>
      <c r="AE252" s="40"/>
      <c r="AF252" s="38"/>
      <c r="AG252" s="38"/>
      <c r="AH252" s="38">
        <f t="shared" ref="AH252:AH254" si="32">AR252*AT252</f>
        <v>240</v>
      </c>
      <c r="AI252" s="41"/>
      <c r="AJ252" s="42"/>
      <c r="AK252" s="42"/>
      <c r="AL252" s="42"/>
      <c r="AM252" s="42"/>
      <c r="AN252" s="43"/>
      <c r="AO252" s="42"/>
      <c r="AR252" s="4">
        <v>0.6</v>
      </c>
      <c r="AT252" s="4">
        <v>400</v>
      </c>
    </row>
    <row r="253" s="4" customFormat="1" customHeight="1" spans="1:46">
      <c r="A253" s="36">
        <v>247</v>
      </c>
      <c r="B253" s="36"/>
      <c r="C253" s="2"/>
      <c r="D253" s="2" t="s">
        <v>712</v>
      </c>
      <c r="E253" s="2" t="s">
        <v>713</v>
      </c>
      <c r="F253" s="2"/>
      <c r="G253" s="2"/>
      <c r="H253" s="2"/>
      <c r="I253" s="36">
        <v>4</v>
      </c>
      <c r="J253" s="36"/>
      <c r="K253" s="36"/>
      <c r="L253" s="36"/>
      <c r="M253" s="36"/>
      <c r="N253" s="36"/>
      <c r="O253" s="36"/>
      <c r="P253" s="36"/>
      <c r="Q253" s="36"/>
      <c r="R253" s="37"/>
      <c r="S253" s="37"/>
      <c r="T253" s="38"/>
      <c r="U253" s="45"/>
      <c r="V253" s="45"/>
      <c r="W253" s="45"/>
      <c r="X253" s="45"/>
      <c r="Y253" s="45"/>
      <c r="Z253" s="45"/>
      <c r="AA253" s="45"/>
      <c r="AB253" s="45"/>
      <c r="AC253" s="45"/>
      <c r="AD253" s="39"/>
      <c r="AE253" s="40"/>
      <c r="AF253" s="38"/>
      <c r="AG253" s="38"/>
      <c r="AH253" s="38">
        <f t="shared" si="32"/>
        <v>120</v>
      </c>
      <c r="AI253" s="41"/>
      <c r="AJ253" s="42"/>
      <c r="AK253" s="42"/>
      <c r="AL253" s="42"/>
      <c r="AM253" s="42"/>
      <c r="AN253" s="43"/>
      <c r="AO253" s="42"/>
      <c r="AR253" s="4">
        <v>0.6</v>
      </c>
      <c r="AT253" s="4">
        <v>200</v>
      </c>
    </row>
    <row r="254" s="4" customFormat="1" customHeight="1" spans="1:46">
      <c r="A254" s="36">
        <v>248</v>
      </c>
      <c r="B254" s="36"/>
      <c r="C254" s="2"/>
      <c r="D254" s="1" t="s">
        <v>714</v>
      </c>
      <c r="E254" s="2"/>
      <c r="F254" s="2" t="s">
        <v>715</v>
      </c>
      <c r="G254" s="2"/>
      <c r="H254" s="2"/>
      <c r="I254" s="36">
        <v>4</v>
      </c>
      <c r="J254" s="36"/>
      <c r="K254" s="36"/>
      <c r="L254" s="36"/>
      <c r="M254" s="36"/>
      <c r="N254" s="36"/>
      <c r="O254" s="36"/>
      <c r="P254" s="36"/>
      <c r="Q254" s="36"/>
      <c r="R254" s="37"/>
      <c r="S254" s="37"/>
      <c r="T254" s="38"/>
      <c r="U254" s="45"/>
      <c r="V254" s="45"/>
      <c r="W254" s="45"/>
      <c r="X254" s="45"/>
      <c r="Y254" s="45"/>
      <c r="Z254" s="45"/>
      <c r="AA254" s="45"/>
      <c r="AB254" s="45"/>
      <c r="AC254" s="45"/>
      <c r="AD254" s="39"/>
      <c r="AE254" s="40"/>
      <c r="AF254" s="38"/>
      <c r="AG254" s="38"/>
      <c r="AH254" s="38">
        <f t="shared" si="32"/>
        <v>385.2</v>
      </c>
      <c r="AI254" s="41"/>
      <c r="AJ254" s="42"/>
      <c r="AK254" s="42"/>
      <c r="AL254" s="42"/>
      <c r="AM254" s="42"/>
      <c r="AN254" s="43"/>
      <c r="AO254" s="42"/>
      <c r="AR254" s="4">
        <v>0.6</v>
      </c>
      <c r="AT254" s="4">
        <v>642</v>
      </c>
    </row>
    <row r="255" s="4" customFormat="1" customHeight="1" spans="1:46">
      <c r="A255" s="36">
        <v>249</v>
      </c>
      <c r="B255" s="36"/>
      <c r="C255" s="2"/>
      <c r="D255" s="1" t="s">
        <v>716</v>
      </c>
      <c r="E255" s="2" t="s">
        <v>711</v>
      </c>
      <c r="F255" s="2"/>
      <c r="G255" s="2"/>
      <c r="H255" s="2"/>
      <c r="I255" s="36">
        <v>2</v>
      </c>
      <c r="J255" s="36"/>
      <c r="K255" s="36"/>
      <c r="L255" s="36"/>
      <c r="M255" s="36"/>
      <c r="N255" s="36"/>
      <c r="O255" s="36"/>
      <c r="P255" s="36"/>
      <c r="Q255" s="36"/>
      <c r="R255" s="37"/>
      <c r="S255" s="37"/>
      <c r="T255" s="38"/>
      <c r="U255" s="45"/>
      <c r="V255" s="45"/>
      <c r="W255" s="45"/>
      <c r="X255" s="45"/>
      <c r="Y255" s="45"/>
      <c r="Z255" s="45"/>
      <c r="AA255" s="45"/>
      <c r="AB255" s="45"/>
      <c r="AC255" s="45"/>
      <c r="AD255" s="39"/>
      <c r="AE255" s="40"/>
      <c r="AF255" s="38"/>
      <c r="AG255" s="38"/>
      <c r="AH255" s="38">
        <v>518.4</v>
      </c>
      <c r="AI255" s="41"/>
      <c r="AJ255" s="42"/>
      <c r="AK255" s="42"/>
      <c r="AL255" s="42"/>
      <c r="AM255" s="42"/>
      <c r="AN255" s="43"/>
      <c r="AO255" s="42"/>
    </row>
    <row r="256" s="4" customFormat="1" customHeight="1" spans="1:46">
      <c r="A256" s="36">
        <v>250</v>
      </c>
      <c r="B256" s="36"/>
      <c r="C256" s="2"/>
      <c r="D256" s="1" t="s">
        <v>712</v>
      </c>
      <c r="E256" s="2" t="s">
        <v>717</v>
      </c>
      <c r="F256" s="2"/>
      <c r="G256" s="2"/>
      <c r="H256" s="2"/>
      <c r="I256" s="36">
        <v>6</v>
      </c>
      <c r="J256" s="36"/>
      <c r="K256" s="36"/>
      <c r="L256" s="36"/>
      <c r="M256" s="36"/>
      <c r="N256" s="36"/>
      <c r="O256" s="36"/>
      <c r="P256" s="36"/>
      <c r="Q256" s="36"/>
      <c r="R256" s="37"/>
      <c r="S256" s="37"/>
      <c r="T256" s="38"/>
      <c r="U256" s="45"/>
      <c r="V256" s="45"/>
      <c r="W256" s="45"/>
      <c r="X256" s="45"/>
      <c r="Y256" s="45"/>
      <c r="Z256" s="45"/>
      <c r="AA256" s="45"/>
      <c r="AB256" s="45"/>
      <c r="AC256" s="45"/>
      <c r="AD256" s="39"/>
      <c r="AE256" s="40"/>
      <c r="AF256" s="38"/>
      <c r="AG256" s="38"/>
      <c r="AH256" s="38">
        <v>130</v>
      </c>
      <c r="AI256" s="41"/>
      <c r="AJ256" s="42"/>
      <c r="AK256" s="42"/>
      <c r="AL256" s="42"/>
      <c r="AM256" s="42"/>
      <c r="AN256" s="43"/>
      <c r="AO256" s="42"/>
    </row>
    <row r="257" s="4" customFormat="1" customHeight="1" spans="1:46">
      <c r="A257" s="36">
        <v>251</v>
      </c>
      <c r="B257" s="36"/>
      <c r="C257" s="2"/>
      <c r="D257" s="1" t="s">
        <v>718</v>
      </c>
      <c r="E257" s="2" t="s">
        <v>680</v>
      </c>
      <c r="F257" s="2"/>
      <c r="G257" s="2"/>
      <c r="H257" s="2" t="s">
        <v>205</v>
      </c>
      <c r="I257" s="36">
        <v>1</v>
      </c>
      <c r="J257" s="36"/>
      <c r="K257" s="36"/>
      <c r="L257" s="36"/>
      <c r="M257" s="36"/>
      <c r="N257" s="36"/>
      <c r="O257" s="36"/>
      <c r="P257" s="36"/>
      <c r="Q257" s="36"/>
      <c r="R257" s="37"/>
      <c r="S257" s="37"/>
      <c r="T257" s="38"/>
      <c r="U257" s="45"/>
      <c r="V257" s="45"/>
      <c r="W257" s="45"/>
      <c r="X257" s="45"/>
      <c r="Y257" s="45"/>
      <c r="Z257" s="45"/>
      <c r="AA257" s="45"/>
      <c r="AB257" s="45"/>
      <c r="AC257" s="45"/>
      <c r="AD257" s="39"/>
      <c r="AE257" s="40"/>
      <c r="AF257" s="38"/>
      <c r="AG257" s="38"/>
      <c r="AH257" s="38">
        <v>480</v>
      </c>
      <c r="AI257" s="41"/>
      <c r="AJ257" s="42"/>
      <c r="AK257" s="42"/>
      <c r="AL257" s="42"/>
      <c r="AM257" s="42"/>
      <c r="AN257" s="43"/>
      <c r="AO257" s="42"/>
    </row>
    <row r="258" s="4" customFormat="1" customHeight="1" spans="1:46">
      <c r="A258" s="36">
        <v>252</v>
      </c>
      <c r="B258" s="36"/>
      <c r="C258" s="2"/>
      <c r="D258" s="1" t="s">
        <v>706</v>
      </c>
      <c r="E258" s="2" t="s">
        <v>680</v>
      </c>
      <c r="F258" s="2" t="s">
        <v>719</v>
      </c>
      <c r="G258" s="2"/>
      <c r="H258" s="2" t="s">
        <v>205</v>
      </c>
      <c r="I258" s="36">
        <v>1</v>
      </c>
      <c r="J258" s="36"/>
      <c r="K258" s="36"/>
      <c r="L258" s="36"/>
      <c r="M258" s="36"/>
      <c r="N258" s="36"/>
      <c r="O258" s="36"/>
      <c r="P258" s="36"/>
      <c r="Q258" s="36"/>
      <c r="R258" s="37"/>
      <c r="S258" s="37"/>
      <c r="T258" s="38"/>
      <c r="U258" s="45"/>
      <c r="V258" s="45"/>
      <c r="W258" s="45"/>
      <c r="X258" s="45"/>
      <c r="Y258" s="45"/>
      <c r="Z258" s="45"/>
      <c r="AA258" s="45"/>
      <c r="AB258" s="45"/>
      <c r="AC258" s="45"/>
      <c r="AD258" s="39"/>
      <c r="AE258" s="40"/>
      <c r="AF258" s="38"/>
      <c r="AG258" s="38"/>
      <c r="AH258" s="38">
        <v>400</v>
      </c>
      <c r="AI258" s="41"/>
      <c r="AJ258" s="42"/>
      <c r="AK258" s="42"/>
      <c r="AL258" s="42"/>
      <c r="AM258" s="42"/>
      <c r="AN258" s="43"/>
      <c r="AO258" s="42"/>
    </row>
    <row r="259" s="4" customFormat="1" customHeight="1" spans="1:46">
      <c r="A259" s="36">
        <v>253</v>
      </c>
      <c r="B259" s="36"/>
      <c r="C259" s="2"/>
      <c r="D259" s="1" t="s">
        <v>706</v>
      </c>
      <c r="E259" s="2" t="s">
        <v>678</v>
      </c>
      <c r="F259" s="2" t="s">
        <v>708</v>
      </c>
      <c r="G259" s="2"/>
      <c r="H259" s="2" t="s">
        <v>205</v>
      </c>
      <c r="I259" s="36">
        <v>1</v>
      </c>
      <c r="J259" s="36"/>
      <c r="K259" s="36"/>
      <c r="L259" s="36"/>
      <c r="M259" s="36"/>
      <c r="N259" s="36"/>
      <c r="O259" s="36"/>
      <c r="P259" s="36"/>
      <c r="Q259" s="36"/>
      <c r="R259" s="37"/>
      <c r="S259" s="37"/>
      <c r="T259" s="38"/>
      <c r="U259" s="45"/>
      <c r="V259" s="45"/>
      <c r="W259" s="45"/>
      <c r="X259" s="45"/>
      <c r="Y259" s="45"/>
      <c r="Z259" s="45"/>
      <c r="AA259" s="45"/>
      <c r="AB259" s="45"/>
      <c r="AC259" s="45"/>
      <c r="AD259" s="39"/>
      <c r="AE259" s="40"/>
      <c r="AF259" s="38"/>
      <c r="AG259" s="38"/>
      <c r="AH259" s="38">
        <f t="shared" ref="AH259:AH261" si="33">AR259*AT259</f>
        <v>360</v>
      </c>
      <c r="AI259" s="41"/>
      <c r="AJ259" s="42"/>
      <c r="AK259" s="42"/>
      <c r="AL259" s="42"/>
      <c r="AM259" s="42"/>
      <c r="AN259" s="43"/>
      <c r="AO259" s="42"/>
      <c r="AR259" s="4">
        <v>0.6</v>
      </c>
      <c r="AT259" s="4">
        <v>600</v>
      </c>
    </row>
    <row r="260" s="4" customFormat="1" customHeight="1" spans="1:46">
      <c r="A260" s="36">
        <v>254</v>
      </c>
      <c r="B260" s="36"/>
      <c r="C260" s="2"/>
      <c r="D260" s="1" t="s">
        <v>720</v>
      </c>
      <c r="E260" s="2" t="s">
        <v>721</v>
      </c>
      <c r="F260" s="2"/>
      <c r="G260" s="2"/>
      <c r="H260" s="2" t="s">
        <v>205</v>
      </c>
      <c r="I260" s="36">
        <v>1</v>
      </c>
      <c r="J260" s="36"/>
      <c r="K260" s="36"/>
      <c r="L260" s="36"/>
      <c r="M260" s="36"/>
      <c r="N260" s="36"/>
      <c r="O260" s="36"/>
      <c r="P260" s="36"/>
      <c r="Q260" s="36"/>
      <c r="R260" s="37"/>
      <c r="S260" s="37"/>
      <c r="T260" s="38"/>
      <c r="U260" s="45"/>
      <c r="V260" s="45"/>
      <c r="W260" s="45"/>
      <c r="X260" s="45"/>
      <c r="Y260" s="45"/>
      <c r="Z260" s="45"/>
      <c r="AA260" s="45"/>
      <c r="AB260" s="45"/>
      <c r="AC260" s="45"/>
      <c r="AD260" s="39"/>
      <c r="AE260" s="40"/>
      <c r="AF260" s="38"/>
      <c r="AG260" s="38"/>
      <c r="AH260" s="38">
        <f t="shared" si="33"/>
        <v>288</v>
      </c>
      <c r="AI260" s="41"/>
      <c r="AJ260" s="42"/>
      <c r="AK260" s="42"/>
      <c r="AL260" s="42"/>
      <c r="AM260" s="42"/>
      <c r="AN260" s="43"/>
      <c r="AO260" s="42"/>
      <c r="AR260" s="4">
        <v>0.6</v>
      </c>
      <c r="AT260" s="4">
        <v>480</v>
      </c>
    </row>
    <row r="261" s="4" customFormat="1" customHeight="1" spans="1:46">
      <c r="A261" s="36">
        <v>255</v>
      </c>
      <c r="B261" s="36"/>
      <c r="C261" s="2"/>
      <c r="D261" s="1" t="s">
        <v>560</v>
      </c>
      <c r="E261" s="2"/>
      <c r="F261" s="2" t="s">
        <v>722</v>
      </c>
      <c r="G261" s="2"/>
      <c r="H261" s="2" t="s">
        <v>205</v>
      </c>
      <c r="I261" s="36">
        <v>3</v>
      </c>
      <c r="J261" s="36"/>
      <c r="K261" s="36"/>
      <c r="L261" s="36"/>
      <c r="M261" s="36"/>
      <c r="N261" s="36"/>
      <c r="O261" s="36"/>
      <c r="P261" s="36"/>
      <c r="Q261" s="36"/>
      <c r="R261" s="37"/>
      <c r="S261" s="37"/>
      <c r="T261" s="38"/>
      <c r="U261" s="45"/>
      <c r="V261" s="45"/>
      <c r="W261" s="45"/>
      <c r="X261" s="45"/>
      <c r="Y261" s="45"/>
      <c r="Z261" s="45"/>
      <c r="AA261" s="45"/>
      <c r="AB261" s="45"/>
      <c r="AC261" s="45"/>
      <c r="AD261" s="39"/>
      <c r="AE261" s="40"/>
      <c r="AF261" s="38"/>
      <c r="AG261" s="38"/>
      <c r="AH261" s="38">
        <f t="shared" si="33"/>
        <v>720</v>
      </c>
      <c r="AI261" s="41"/>
      <c r="AJ261" s="42"/>
      <c r="AK261" s="42"/>
      <c r="AL261" s="42"/>
      <c r="AM261" s="42"/>
      <c r="AN261" s="43"/>
      <c r="AO261" s="42"/>
      <c r="AR261" s="4">
        <v>0.6</v>
      </c>
      <c r="AT261" s="4">
        <v>1200</v>
      </c>
    </row>
    <row r="262" s="4" customFormat="1" customHeight="1" spans="1:46">
      <c r="A262" s="36">
        <v>256</v>
      </c>
      <c r="B262" s="36"/>
      <c r="C262" s="2"/>
      <c r="D262" s="1" t="s">
        <v>723</v>
      </c>
      <c r="E262" s="2" t="s">
        <v>724</v>
      </c>
      <c r="F262" s="2" t="s">
        <v>725</v>
      </c>
      <c r="G262" s="2"/>
      <c r="H262" s="2" t="s">
        <v>709</v>
      </c>
      <c r="I262" s="36">
        <v>1</v>
      </c>
      <c r="J262" s="36"/>
      <c r="K262" s="36"/>
      <c r="L262" s="36"/>
      <c r="M262" s="36"/>
      <c r="N262" s="36"/>
      <c r="O262" s="36"/>
      <c r="P262" s="36"/>
      <c r="Q262" s="36"/>
      <c r="R262" s="37"/>
      <c r="S262" s="37"/>
      <c r="T262" s="38"/>
      <c r="U262" s="45"/>
      <c r="V262" s="45"/>
      <c r="W262" s="45"/>
      <c r="X262" s="45"/>
      <c r="Y262" s="45"/>
      <c r="Z262" s="45"/>
      <c r="AA262" s="45"/>
      <c r="AB262" s="45"/>
      <c r="AC262" s="45"/>
      <c r="AD262" s="39"/>
      <c r="AE262" s="40"/>
      <c r="AF262" s="38"/>
      <c r="AG262" s="38"/>
      <c r="AH262" s="38">
        <f>AR262*AQ262*I262</f>
        <v>28</v>
      </c>
      <c r="AI262" s="41"/>
      <c r="AJ262" s="42"/>
      <c r="AK262" s="42"/>
      <c r="AL262" s="42"/>
      <c r="AM262" s="42"/>
      <c r="AN262" s="43"/>
      <c r="AO262" s="42"/>
      <c r="AQ262" s="4">
        <v>200</v>
      </c>
      <c r="AR262" s="4">
        <v>0.14</v>
      </c>
      <c r="AT262" s="4">
        <v>200</v>
      </c>
    </row>
    <row r="263" s="4" customFormat="1" customHeight="1" spans="1:46">
      <c r="A263" s="36">
        <v>257</v>
      </c>
      <c r="B263" s="36"/>
      <c r="C263" s="2"/>
      <c r="D263" s="1" t="s">
        <v>726</v>
      </c>
      <c r="E263" s="2" t="s">
        <v>727</v>
      </c>
      <c r="F263" s="2" t="s">
        <v>728</v>
      </c>
      <c r="G263" s="2"/>
      <c r="H263" s="2" t="s">
        <v>205</v>
      </c>
      <c r="I263" s="36">
        <v>5</v>
      </c>
      <c r="J263" s="36"/>
      <c r="K263" s="36"/>
      <c r="L263" s="36"/>
      <c r="M263" s="36"/>
      <c r="N263" s="36"/>
      <c r="O263" s="36"/>
      <c r="P263" s="36"/>
      <c r="Q263" s="36"/>
      <c r="R263" s="37"/>
      <c r="S263" s="37"/>
      <c r="T263" s="38"/>
      <c r="U263" s="45"/>
      <c r="V263" s="45"/>
      <c r="W263" s="45"/>
      <c r="X263" s="45"/>
      <c r="Y263" s="45"/>
      <c r="Z263" s="45"/>
      <c r="AA263" s="45"/>
      <c r="AB263" s="45"/>
      <c r="AC263" s="45"/>
      <c r="AD263" s="39"/>
      <c r="AE263" s="40"/>
      <c r="AF263" s="38"/>
      <c r="AG263" s="38"/>
      <c r="AH263" s="38">
        <f t="shared" ref="AH263:AH266" si="34">AR263*AT263</f>
        <v>720</v>
      </c>
      <c r="AI263" s="41"/>
      <c r="AJ263" s="42"/>
      <c r="AK263" s="42"/>
      <c r="AL263" s="42"/>
      <c r="AM263" s="42"/>
      <c r="AN263" s="43"/>
      <c r="AO263" s="42"/>
      <c r="AR263" s="4">
        <v>0.6</v>
      </c>
      <c r="AT263" s="4">
        <v>1200</v>
      </c>
    </row>
    <row r="264" s="4" customFormat="1" customHeight="1" spans="1:46">
      <c r="A264" s="36">
        <v>258</v>
      </c>
      <c r="B264" s="36"/>
      <c r="C264" s="2"/>
      <c r="D264" s="1" t="s">
        <v>729</v>
      </c>
      <c r="E264" s="2" t="s">
        <v>730</v>
      </c>
      <c r="F264" s="2" t="s">
        <v>731</v>
      </c>
      <c r="G264" s="2"/>
      <c r="H264" s="2" t="s">
        <v>205</v>
      </c>
      <c r="I264" s="36">
        <v>1</v>
      </c>
      <c r="J264" s="36"/>
      <c r="K264" s="36"/>
      <c r="L264" s="36"/>
      <c r="M264" s="36"/>
      <c r="N264" s="36"/>
      <c r="O264" s="36"/>
      <c r="P264" s="36"/>
      <c r="Q264" s="36"/>
      <c r="R264" s="37"/>
      <c r="S264" s="37"/>
      <c r="T264" s="38"/>
      <c r="U264" s="45"/>
      <c r="V264" s="45"/>
      <c r="W264" s="45"/>
      <c r="X264" s="45"/>
      <c r="Y264" s="45"/>
      <c r="Z264" s="45"/>
      <c r="AA264" s="45"/>
      <c r="AB264" s="45"/>
      <c r="AC264" s="45"/>
      <c r="AD264" s="39"/>
      <c r="AE264" s="40"/>
      <c r="AF264" s="38"/>
      <c r="AG264" s="38"/>
      <c r="AH264" s="38">
        <f t="shared" si="34"/>
        <v>600</v>
      </c>
      <c r="AI264" s="41"/>
      <c r="AJ264" s="42"/>
      <c r="AK264" s="42"/>
      <c r="AL264" s="42"/>
      <c r="AM264" s="42"/>
      <c r="AN264" s="43"/>
      <c r="AO264" s="42"/>
      <c r="AR264" s="4">
        <v>0.6</v>
      </c>
      <c r="AT264" s="4">
        <v>1000</v>
      </c>
    </row>
    <row r="265" s="4" customFormat="1" customHeight="1" spans="1:46">
      <c r="A265" s="36">
        <v>259</v>
      </c>
      <c r="B265" s="36"/>
      <c r="C265" s="2"/>
      <c r="D265" s="1" t="s">
        <v>732</v>
      </c>
      <c r="E265" s="2" t="s">
        <v>733</v>
      </c>
      <c r="F265" s="2" t="s">
        <v>734</v>
      </c>
      <c r="G265" s="2"/>
      <c r="H265" s="2" t="s">
        <v>205</v>
      </c>
      <c r="I265" s="36">
        <v>1</v>
      </c>
      <c r="J265" s="36"/>
      <c r="K265" s="36"/>
      <c r="L265" s="36"/>
      <c r="M265" s="36"/>
      <c r="N265" s="36"/>
      <c r="O265" s="36"/>
      <c r="P265" s="36"/>
      <c r="Q265" s="36"/>
      <c r="R265" s="37"/>
      <c r="S265" s="37"/>
      <c r="T265" s="38"/>
      <c r="U265" s="45"/>
      <c r="V265" s="45"/>
      <c r="W265" s="45"/>
      <c r="X265" s="45"/>
      <c r="Y265" s="45"/>
      <c r="Z265" s="45"/>
      <c r="AA265" s="45"/>
      <c r="AB265" s="45"/>
      <c r="AC265" s="45"/>
      <c r="AD265" s="39"/>
      <c r="AE265" s="40"/>
      <c r="AF265" s="38"/>
      <c r="AG265" s="38"/>
      <c r="AH265" s="38">
        <f t="shared" si="34"/>
        <v>180</v>
      </c>
      <c r="AI265" s="41"/>
      <c r="AJ265" s="42"/>
      <c r="AK265" s="42"/>
      <c r="AL265" s="42"/>
      <c r="AM265" s="42"/>
      <c r="AN265" s="43"/>
      <c r="AO265" s="42"/>
      <c r="AR265" s="4">
        <v>0.6</v>
      </c>
      <c r="AT265" s="4">
        <v>300</v>
      </c>
    </row>
    <row r="266" s="4" customFormat="1" customHeight="1" spans="1:46">
      <c r="A266" s="36">
        <v>260</v>
      </c>
      <c r="B266" s="36"/>
      <c r="C266" s="2"/>
      <c r="D266" s="1" t="s">
        <v>376</v>
      </c>
      <c r="E266" s="2" t="s">
        <v>686</v>
      </c>
      <c r="F266" s="2" t="s">
        <v>735</v>
      </c>
      <c r="G266" s="2"/>
      <c r="H266" s="2" t="s">
        <v>205</v>
      </c>
      <c r="I266" s="36">
        <v>23</v>
      </c>
      <c r="J266" s="36"/>
      <c r="K266" s="36"/>
      <c r="L266" s="36"/>
      <c r="M266" s="36"/>
      <c r="N266" s="36"/>
      <c r="O266" s="36"/>
      <c r="P266" s="36"/>
      <c r="Q266" s="36"/>
      <c r="R266" s="37"/>
      <c r="S266" s="37"/>
      <c r="T266" s="38"/>
      <c r="U266" s="45"/>
      <c r="V266" s="45"/>
      <c r="W266" s="45"/>
      <c r="X266" s="45"/>
      <c r="Y266" s="45"/>
      <c r="Z266" s="45"/>
      <c r="AA266" s="45"/>
      <c r="AB266" s="45"/>
      <c r="AC266" s="45"/>
      <c r="AD266" s="39"/>
      <c r="AE266" s="40"/>
      <c r="AF266" s="38"/>
      <c r="AG266" s="38"/>
      <c r="AH266" s="38">
        <f t="shared" si="34"/>
        <v>352.8</v>
      </c>
      <c r="AI266" s="41"/>
      <c r="AJ266" s="42"/>
      <c r="AK266" s="42"/>
      <c r="AL266" s="42"/>
      <c r="AM266" s="42"/>
      <c r="AN266" s="43"/>
      <c r="AO266" s="42"/>
      <c r="AR266" s="4">
        <v>0.6</v>
      </c>
      <c r="AT266" s="4">
        <v>588</v>
      </c>
    </row>
    <row r="267" s="4" customFormat="1" customHeight="1" spans="1:46">
      <c r="A267" s="36">
        <v>261</v>
      </c>
      <c r="B267" s="36"/>
      <c r="C267" s="2"/>
      <c r="D267" s="1" t="s">
        <v>736</v>
      </c>
      <c r="E267" s="2" t="s">
        <v>737</v>
      </c>
      <c r="F267" s="2" t="s">
        <v>738</v>
      </c>
      <c r="G267" s="2"/>
      <c r="H267" s="2" t="s">
        <v>709</v>
      </c>
      <c r="I267" s="36">
        <v>44</v>
      </c>
      <c r="J267" s="36"/>
      <c r="K267" s="36"/>
      <c r="L267" s="36"/>
      <c r="M267" s="36"/>
      <c r="N267" s="36"/>
      <c r="O267" s="36"/>
      <c r="P267" s="36"/>
      <c r="Q267" s="36"/>
      <c r="R267" s="37"/>
      <c r="S267" s="37"/>
      <c r="T267" s="38"/>
      <c r="U267" s="45"/>
      <c r="V267" s="45"/>
      <c r="W267" s="45"/>
      <c r="X267" s="45"/>
      <c r="Y267" s="45"/>
      <c r="Z267" s="45"/>
      <c r="AA267" s="45"/>
      <c r="AB267" s="45"/>
      <c r="AC267" s="45"/>
      <c r="AD267" s="39"/>
      <c r="AE267" s="40"/>
      <c r="AF267" s="38"/>
      <c r="AG267" s="38"/>
      <c r="AH267" s="38">
        <f t="shared" ref="AH267:AH281" si="35">AR267*AQ267*I267</f>
        <v>2464</v>
      </c>
      <c r="AI267" s="41"/>
      <c r="AJ267" s="42"/>
      <c r="AK267" s="42"/>
      <c r="AL267" s="42"/>
      <c r="AM267" s="42"/>
      <c r="AN267" s="43"/>
      <c r="AO267" s="42"/>
      <c r="AQ267" s="4">
        <v>400</v>
      </c>
      <c r="AR267" s="4">
        <v>0.14</v>
      </c>
      <c r="AT267" s="4">
        <v>399.9</v>
      </c>
    </row>
    <row r="268" s="4" customFormat="1" customHeight="1" spans="1:46">
      <c r="A268" s="36">
        <v>262</v>
      </c>
      <c r="B268" s="36"/>
      <c r="C268" s="2"/>
      <c r="D268" s="1" t="s">
        <v>739</v>
      </c>
      <c r="E268" s="2" t="s">
        <v>740</v>
      </c>
      <c r="F268" s="2"/>
      <c r="G268" s="2"/>
      <c r="H268" s="2" t="s">
        <v>709</v>
      </c>
      <c r="I268" s="36">
        <v>41</v>
      </c>
      <c r="J268" s="36"/>
      <c r="K268" s="36"/>
      <c r="L268" s="36"/>
      <c r="M268" s="36"/>
      <c r="N268" s="36"/>
      <c r="O268" s="36"/>
      <c r="P268" s="36"/>
      <c r="Q268" s="36"/>
      <c r="R268" s="37"/>
      <c r="S268" s="37"/>
      <c r="T268" s="38"/>
      <c r="U268" s="45"/>
      <c r="V268" s="45"/>
      <c r="W268" s="45"/>
      <c r="X268" s="45"/>
      <c r="Y268" s="45"/>
      <c r="Z268" s="45"/>
      <c r="AA268" s="45"/>
      <c r="AB268" s="45"/>
      <c r="AC268" s="45"/>
      <c r="AD268" s="39"/>
      <c r="AE268" s="40"/>
      <c r="AF268" s="38"/>
      <c r="AG268" s="38"/>
      <c r="AH268" s="38">
        <f t="shared" si="35"/>
        <v>1033.2</v>
      </c>
      <c r="AI268" s="41"/>
      <c r="AJ268" s="42"/>
      <c r="AK268" s="42"/>
      <c r="AL268" s="42"/>
      <c r="AM268" s="42"/>
      <c r="AN268" s="43"/>
      <c r="AO268" s="42"/>
      <c r="AQ268" s="4">
        <v>180</v>
      </c>
      <c r="AR268" s="4">
        <v>0.14</v>
      </c>
      <c r="AT268" s="4">
        <v>180</v>
      </c>
    </row>
    <row r="269" s="4" customFormat="1" customHeight="1" spans="1:46">
      <c r="A269" s="36">
        <v>263</v>
      </c>
      <c r="B269" s="36"/>
      <c r="C269" s="2"/>
      <c r="D269" s="1" t="s">
        <v>741</v>
      </c>
      <c r="E269" s="2" t="s">
        <v>711</v>
      </c>
      <c r="F269" s="2"/>
      <c r="G269" s="2"/>
      <c r="H269" s="2" t="s">
        <v>709</v>
      </c>
      <c r="I269" s="36">
        <v>37</v>
      </c>
      <c r="J269" s="36"/>
      <c r="K269" s="36"/>
      <c r="L269" s="36"/>
      <c r="M269" s="36"/>
      <c r="N269" s="36"/>
      <c r="O269" s="36"/>
      <c r="P269" s="36"/>
      <c r="Q269" s="36"/>
      <c r="R269" s="37"/>
      <c r="S269" s="37"/>
      <c r="T269" s="38"/>
      <c r="U269" s="45"/>
      <c r="V269" s="45"/>
      <c r="W269" s="45"/>
      <c r="X269" s="45"/>
      <c r="Y269" s="45"/>
      <c r="Z269" s="45"/>
      <c r="AA269" s="45"/>
      <c r="AB269" s="45"/>
      <c r="AC269" s="45"/>
      <c r="AD269" s="39"/>
      <c r="AE269" s="40"/>
      <c r="AF269" s="38"/>
      <c r="AG269" s="38"/>
      <c r="AH269" s="38">
        <f t="shared" si="35"/>
        <v>414.4</v>
      </c>
      <c r="AI269" s="41"/>
      <c r="AJ269" s="42"/>
      <c r="AK269" s="42"/>
      <c r="AL269" s="42"/>
      <c r="AM269" s="42"/>
      <c r="AN269" s="43"/>
      <c r="AO269" s="42"/>
      <c r="AQ269" s="4">
        <v>80</v>
      </c>
      <c r="AR269" s="4">
        <v>0.14</v>
      </c>
      <c r="AT269" s="4">
        <v>800</v>
      </c>
    </row>
    <row r="270" s="4" customFormat="1" customHeight="1" spans="1:46">
      <c r="A270" s="36">
        <v>264</v>
      </c>
      <c r="B270" s="36"/>
      <c r="C270" s="2"/>
      <c r="D270" s="1" t="s">
        <v>741</v>
      </c>
      <c r="E270" s="2" t="s">
        <v>713</v>
      </c>
      <c r="F270" s="2"/>
      <c r="G270" s="2"/>
      <c r="H270" s="2" t="s">
        <v>709</v>
      </c>
      <c r="I270" s="36">
        <v>11</v>
      </c>
      <c r="J270" s="36"/>
      <c r="K270" s="36"/>
      <c r="L270" s="36"/>
      <c r="M270" s="36"/>
      <c r="N270" s="36"/>
      <c r="O270" s="36"/>
      <c r="P270" s="36"/>
      <c r="Q270" s="36"/>
      <c r="R270" s="37"/>
      <c r="S270" s="37"/>
      <c r="T270" s="38"/>
      <c r="U270" s="45"/>
      <c r="V270" s="45"/>
      <c r="W270" s="45"/>
      <c r="X270" s="45"/>
      <c r="Y270" s="45"/>
      <c r="Z270" s="45"/>
      <c r="AA270" s="45"/>
      <c r="AB270" s="45"/>
      <c r="AC270" s="45"/>
      <c r="AD270" s="39"/>
      <c r="AE270" s="40"/>
      <c r="AF270" s="38"/>
      <c r="AG270" s="38"/>
      <c r="AH270" s="38">
        <f t="shared" si="35"/>
        <v>138.6</v>
      </c>
      <c r="AI270" s="41"/>
      <c r="AJ270" s="42"/>
      <c r="AK270" s="42"/>
      <c r="AL270" s="42"/>
      <c r="AM270" s="42"/>
      <c r="AN270" s="43"/>
      <c r="AO270" s="42"/>
      <c r="AQ270" s="4">
        <v>90</v>
      </c>
      <c r="AR270" s="4">
        <v>0.14</v>
      </c>
      <c r="AT270" s="4">
        <v>900</v>
      </c>
    </row>
    <row r="271" s="4" customFormat="1" customHeight="1" spans="1:46">
      <c r="A271" s="36">
        <v>265</v>
      </c>
      <c r="B271" s="36"/>
      <c r="C271" s="2"/>
      <c r="D271" s="1" t="s">
        <v>742</v>
      </c>
      <c r="E271" s="2" t="s">
        <v>713</v>
      </c>
      <c r="F271" s="2"/>
      <c r="G271" s="2"/>
      <c r="H271" s="2" t="s">
        <v>709</v>
      </c>
      <c r="I271" s="36">
        <v>5</v>
      </c>
      <c r="J271" s="36"/>
      <c r="K271" s="36"/>
      <c r="L271" s="36"/>
      <c r="M271" s="36"/>
      <c r="N271" s="36"/>
      <c r="O271" s="36"/>
      <c r="P271" s="36"/>
      <c r="Q271" s="36"/>
      <c r="R271" s="37"/>
      <c r="S271" s="37"/>
      <c r="T271" s="38"/>
      <c r="U271" s="45"/>
      <c r="V271" s="45"/>
      <c r="W271" s="45"/>
      <c r="X271" s="45"/>
      <c r="Y271" s="45"/>
      <c r="Z271" s="45"/>
      <c r="AA271" s="45"/>
      <c r="AB271" s="45"/>
      <c r="AC271" s="45"/>
      <c r="AD271" s="39"/>
      <c r="AE271" s="40"/>
      <c r="AF271" s="38"/>
      <c r="AG271" s="38"/>
      <c r="AH271" s="38">
        <f t="shared" si="35"/>
        <v>63</v>
      </c>
      <c r="AI271" s="41"/>
      <c r="AJ271" s="42"/>
      <c r="AK271" s="42"/>
      <c r="AL271" s="42"/>
      <c r="AM271" s="42"/>
      <c r="AN271" s="43"/>
      <c r="AO271" s="42"/>
      <c r="AQ271" s="4">
        <v>90</v>
      </c>
      <c r="AR271" s="4">
        <v>0.14</v>
      </c>
    </row>
    <row r="272" s="4" customFormat="1" customHeight="1" spans="1:46">
      <c r="A272" s="36">
        <v>266</v>
      </c>
      <c r="B272" s="36"/>
      <c r="C272" s="2"/>
      <c r="D272" s="1" t="s">
        <v>743</v>
      </c>
      <c r="E272" s="2" t="s">
        <v>711</v>
      </c>
      <c r="F272" s="2"/>
      <c r="G272" s="2"/>
      <c r="H272" s="2" t="s">
        <v>709</v>
      </c>
      <c r="I272" s="36">
        <v>29</v>
      </c>
      <c r="J272" s="36"/>
      <c r="K272" s="36"/>
      <c r="L272" s="36"/>
      <c r="M272" s="36"/>
      <c r="N272" s="36"/>
      <c r="O272" s="36"/>
      <c r="P272" s="36"/>
      <c r="Q272" s="36"/>
      <c r="R272" s="37"/>
      <c r="S272" s="37"/>
      <c r="T272" s="38"/>
      <c r="U272" s="45"/>
      <c r="V272" s="45"/>
      <c r="W272" s="45"/>
      <c r="X272" s="45"/>
      <c r="Y272" s="45"/>
      <c r="Z272" s="45"/>
      <c r="AA272" s="45"/>
      <c r="AB272" s="45"/>
      <c r="AC272" s="45"/>
      <c r="AD272" s="39"/>
      <c r="AE272" s="40"/>
      <c r="AF272" s="38"/>
      <c r="AG272" s="38"/>
      <c r="AH272" s="38">
        <f t="shared" si="35"/>
        <v>324.8</v>
      </c>
      <c r="AI272" s="41"/>
      <c r="AJ272" s="42"/>
      <c r="AK272" s="42"/>
      <c r="AL272" s="42"/>
      <c r="AM272" s="42"/>
      <c r="AN272" s="43"/>
      <c r="AO272" s="42"/>
      <c r="AQ272" s="4">
        <v>80</v>
      </c>
      <c r="AR272" s="4">
        <v>0.14</v>
      </c>
    </row>
    <row r="273" s="4" customFormat="1" customHeight="1" spans="1:46">
      <c r="A273" s="36">
        <v>267</v>
      </c>
      <c r="B273" s="36"/>
      <c r="C273" s="2"/>
      <c r="D273" s="1" t="s">
        <v>744</v>
      </c>
      <c r="E273" s="2" t="s">
        <v>745</v>
      </c>
      <c r="F273" s="2"/>
      <c r="G273" s="2"/>
      <c r="H273" s="2" t="s">
        <v>709</v>
      </c>
      <c r="I273" s="36">
        <v>3</v>
      </c>
      <c r="J273" s="36"/>
      <c r="K273" s="36"/>
      <c r="L273" s="36"/>
      <c r="M273" s="36"/>
      <c r="N273" s="36"/>
      <c r="O273" s="36"/>
      <c r="P273" s="36"/>
      <c r="Q273" s="36"/>
      <c r="R273" s="37"/>
      <c r="S273" s="37"/>
      <c r="T273" s="38"/>
      <c r="U273" s="45"/>
      <c r="V273" s="45"/>
      <c r="W273" s="45"/>
      <c r="X273" s="45"/>
      <c r="Y273" s="45"/>
      <c r="Z273" s="45"/>
      <c r="AA273" s="45"/>
      <c r="AB273" s="45"/>
      <c r="AC273" s="45"/>
      <c r="AD273" s="39"/>
      <c r="AE273" s="40"/>
      <c r="AF273" s="38"/>
      <c r="AG273" s="38"/>
      <c r="AH273" s="38">
        <f t="shared" si="35"/>
        <v>42</v>
      </c>
      <c r="AI273" s="41"/>
      <c r="AJ273" s="42"/>
      <c r="AK273" s="42"/>
      <c r="AL273" s="42"/>
      <c r="AM273" s="42"/>
      <c r="AN273" s="43"/>
      <c r="AO273" s="42"/>
      <c r="AQ273" s="4">
        <v>100</v>
      </c>
      <c r="AR273" s="4">
        <v>0.14</v>
      </c>
      <c r="AT273" s="4">
        <v>100</v>
      </c>
    </row>
    <row r="274" s="4" customFormat="1" customHeight="1" spans="1:46">
      <c r="A274" s="36">
        <v>268</v>
      </c>
      <c r="B274" s="36"/>
      <c r="C274" s="2"/>
      <c r="D274" s="1" t="s">
        <v>746</v>
      </c>
      <c r="E274" s="2" t="s">
        <v>747</v>
      </c>
      <c r="F274" s="2"/>
      <c r="G274" s="2"/>
      <c r="H274" s="2" t="s">
        <v>709</v>
      </c>
      <c r="I274" s="36">
        <v>1</v>
      </c>
      <c r="J274" s="36"/>
      <c r="K274" s="36"/>
      <c r="L274" s="36"/>
      <c r="M274" s="36"/>
      <c r="N274" s="36"/>
      <c r="O274" s="36"/>
      <c r="P274" s="36"/>
      <c r="Q274" s="36"/>
      <c r="R274" s="37"/>
      <c r="S274" s="37"/>
      <c r="T274" s="38"/>
      <c r="U274" s="45"/>
      <c r="V274" s="45"/>
      <c r="W274" s="45"/>
      <c r="X274" s="45"/>
      <c r="Y274" s="45"/>
      <c r="Z274" s="45"/>
      <c r="AA274" s="45"/>
      <c r="AB274" s="45"/>
      <c r="AC274" s="45"/>
      <c r="AD274" s="39"/>
      <c r="AE274" s="40"/>
      <c r="AF274" s="38"/>
      <c r="AG274" s="38"/>
      <c r="AH274" s="38">
        <f t="shared" si="35"/>
        <v>110.32</v>
      </c>
      <c r="AI274" s="41"/>
      <c r="AJ274" s="42"/>
      <c r="AK274" s="42"/>
      <c r="AL274" s="42"/>
      <c r="AM274" s="42"/>
      <c r="AN274" s="43"/>
      <c r="AO274" s="42"/>
      <c r="AQ274" s="4">
        <v>788</v>
      </c>
      <c r="AR274" s="4">
        <v>0.14</v>
      </c>
    </row>
    <row r="275" s="4" customFormat="1" customHeight="1" spans="1:46">
      <c r="A275" s="36">
        <v>269</v>
      </c>
      <c r="B275" s="36"/>
      <c r="C275" s="2"/>
      <c r="D275" s="1" t="s">
        <v>746</v>
      </c>
      <c r="E275" s="2" t="s">
        <v>748</v>
      </c>
      <c r="F275" s="2"/>
      <c r="G275" s="2"/>
      <c r="H275" s="2" t="s">
        <v>709</v>
      </c>
      <c r="I275" s="36">
        <v>1</v>
      </c>
      <c r="J275" s="36"/>
      <c r="K275" s="36"/>
      <c r="L275" s="36"/>
      <c r="M275" s="36"/>
      <c r="N275" s="36"/>
      <c r="O275" s="36"/>
      <c r="P275" s="36"/>
      <c r="Q275" s="36"/>
      <c r="R275" s="37"/>
      <c r="S275" s="37"/>
      <c r="T275" s="38"/>
      <c r="U275" s="45"/>
      <c r="V275" s="45"/>
      <c r="W275" s="45"/>
      <c r="X275" s="45"/>
      <c r="Y275" s="45"/>
      <c r="Z275" s="45"/>
      <c r="AA275" s="45"/>
      <c r="AB275" s="45"/>
      <c r="AC275" s="45"/>
      <c r="AD275" s="39"/>
      <c r="AE275" s="40"/>
      <c r="AF275" s="38"/>
      <c r="AG275" s="38"/>
      <c r="AH275" s="38">
        <f t="shared" si="35"/>
        <v>124.32</v>
      </c>
      <c r="AI275" s="41"/>
      <c r="AJ275" s="42"/>
      <c r="AK275" s="42"/>
      <c r="AL275" s="42"/>
      <c r="AM275" s="42"/>
      <c r="AN275" s="43"/>
      <c r="AO275" s="42"/>
      <c r="AQ275" s="4">
        <v>888</v>
      </c>
      <c r="AR275" s="4">
        <v>0.14</v>
      </c>
    </row>
    <row r="276" s="4" customFormat="1" customHeight="1" spans="1:46">
      <c r="A276" s="36">
        <v>270</v>
      </c>
      <c r="B276" s="36"/>
      <c r="C276" s="2"/>
      <c r="D276" s="1" t="s">
        <v>746</v>
      </c>
      <c r="E276" s="2" t="s">
        <v>745</v>
      </c>
      <c r="F276" s="2"/>
      <c r="G276" s="2"/>
      <c r="H276" s="2" t="s">
        <v>709</v>
      </c>
      <c r="I276" s="36">
        <v>1</v>
      </c>
      <c r="J276" s="36"/>
      <c r="K276" s="36"/>
      <c r="L276" s="36"/>
      <c r="M276" s="36"/>
      <c r="N276" s="36"/>
      <c r="O276" s="36"/>
      <c r="P276" s="36"/>
      <c r="Q276" s="36"/>
      <c r="R276" s="37"/>
      <c r="S276" s="37"/>
      <c r="T276" s="38"/>
      <c r="U276" s="45"/>
      <c r="V276" s="45"/>
      <c r="W276" s="45"/>
      <c r="X276" s="45"/>
      <c r="Y276" s="45"/>
      <c r="Z276" s="45"/>
      <c r="AA276" s="45"/>
      <c r="AB276" s="45"/>
      <c r="AC276" s="45"/>
      <c r="AD276" s="39"/>
      <c r="AE276" s="40"/>
      <c r="AF276" s="38"/>
      <c r="AG276" s="38"/>
      <c r="AH276" s="38">
        <f t="shared" si="35"/>
        <v>152.32</v>
      </c>
      <c r="AI276" s="41"/>
      <c r="AJ276" s="42"/>
      <c r="AK276" s="42"/>
      <c r="AL276" s="42"/>
      <c r="AM276" s="42"/>
      <c r="AN276" s="43"/>
      <c r="AO276" s="42"/>
      <c r="AQ276" s="4">
        <v>1088</v>
      </c>
      <c r="AR276" s="4">
        <v>0.14</v>
      </c>
    </row>
    <row r="277" s="4" customFormat="1" customHeight="1" spans="1:46">
      <c r="A277" s="36">
        <v>271</v>
      </c>
      <c r="B277" s="36"/>
      <c r="C277" s="2"/>
      <c r="D277" s="1" t="s">
        <v>743</v>
      </c>
      <c r="E277" s="2" t="s">
        <v>745</v>
      </c>
      <c r="F277" s="2"/>
      <c r="G277" s="2"/>
      <c r="H277" s="2" t="s">
        <v>709</v>
      </c>
      <c r="I277" s="36">
        <v>1</v>
      </c>
      <c r="J277" s="36"/>
      <c r="K277" s="36"/>
      <c r="L277" s="36"/>
      <c r="M277" s="36"/>
      <c r="N277" s="36"/>
      <c r="O277" s="36"/>
      <c r="P277" s="36"/>
      <c r="Q277" s="36"/>
      <c r="R277" s="37"/>
      <c r="S277" s="37"/>
      <c r="T277" s="38"/>
      <c r="U277" s="45"/>
      <c r="V277" s="45"/>
      <c r="W277" s="45"/>
      <c r="X277" s="45"/>
      <c r="Y277" s="45"/>
      <c r="Z277" s="45"/>
      <c r="AA277" s="45"/>
      <c r="AB277" s="45"/>
      <c r="AC277" s="45"/>
      <c r="AD277" s="39"/>
      <c r="AE277" s="40"/>
      <c r="AF277" s="38"/>
      <c r="AG277" s="38"/>
      <c r="AH277" s="38">
        <f t="shared" si="35"/>
        <v>152.32</v>
      </c>
      <c r="AI277" s="41"/>
      <c r="AJ277" s="42"/>
      <c r="AK277" s="42"/>
      <c r="AL277" s="42"/>
      <c r="AM277" s="42"/>
      <c r="AN277" s="43"/>
      <c r="AO277" s="42"/>
      <c r="AQ277" s="4">
        <v>1088</v>
      </c>
      <c r="AR277" s="4">
        <v>0.14</v>
      </c>
    </row>
    <row r="278" s="4" customFormat="1" customHeight="1" spans="1:46">
      <c r="A278" s="36">
        <v>272</v>
      </c>
      <c r="B278" s="36"/>
      <c r="C278" s="2"/>
      <c r="D278" s="1" t="s">
        <v>749</v>
      </c>
      <c r="E278" s="2" t="s">
        <v>717</v>
      </c>
      <c r="F278" s="2"/>
      <c r="G278" s="2"/>
      <c r="H278" s="2" t="s">
        <v>709</v>
      </c>
      <c r="I278" s="36">
        <v>1</v>
      </c>
      <c r="J278" s="36"/>
      <c r="K278" s="36"/>
      <c r="L278" s="36"/>
      <c r="M278" s="36"/>
      <c r="N278" s="36"/>
      <c r="O278" s="36"/>
      <c r="P278" s="36"/>
      <c r="Q278" s="36"/>
      <c r="R278" s="37"/>
      <c r="S278" s="37"/>
      <c r="T278" s="38"/>
      <c r="U278" s="45"/>
      <c r="V278" s="45"/>
      <c r="W278" s="45"/>
      <c r="X278" s="45"/>
      <c r="Y278" s="45"/>
      <c r="Z278" s="45"/>
      <c r="AA278" s="45"/>
      <c r="AB278" s="45"/>
      <c r="AC278" s="45"/>
      <c r="AD278" s="39"/>
      <c r="AE278" s="40"/>
      <c r="AF278" s="38"/>
      <c r="AG278" s="38"/>
      <c r="AH278" s="38">
        <f t="shared" si="35"/>
        <v>16.8</v>
      </c>
      <c r="AI278" s="41"/>
      <c r="AJ278" s="42"/>
      <c r="AK278" s="42"/>
      <c r="AL278" s="42"/>
      <c r="AM278" s="42"/>
      <c r="AN278" s="43"/>
      <c r="AO278" s="42"/>
      <c r="AQ278" s="4">
        <v>120</v>
      </c>
      <c r="AR278" s="4">
        <v>0.14</v>
      </c>
      <c r="AT278" s="4">
        <v>120</v>
      </c>
    </row>
    <row r="279" s="4" customFormat="1" customHeight="1" spans="1:46">
      <c r="A279" s="36">
        <v>273</v>
      </c>
      <c r="B279" s="36"/>
      <c r="C279" s="2"/>
      <c r="D279" s="1" t="s">
        <v>750</v>
      </c>
      <c r="E279" s="2" t="s">
        <v>751</v>
      </c>
      <c r="F279" s="2"/>
      <c r="G279" s="2"/>
      <c r="H279" s="2" t="s">
        <v>709</v>
      </c>
      <c r="I279" s="36">
        <v>1</v>
      </c>
      <c r="J279" s="36"/>
      <c r="K279" s="36"/>
      <c r="L279" s="36"/>
      <c r="M279" s="36"/>
      <c r="N279" s="36"/>
      <c r="O279" s="36"/>
      <c r="P279" s="36"/>
      <c r="Q279" s="36"/>
      <c r="R279" s="37"/>
      <c r="S279" s="37"/>
      <c r="T279" s="38"/>
      <c r="U279" s="45"/>
      <c r="V279" s="45"/>
      <c r="W279" s="45"/>
      <c r="X279" s="45"/>
      <c r="Y279" s="45"/>
      <c r="Z279" s="45"/>
      <c r="AA279" s="45"/>
      <c r="AB279" s="45"/>
      <c r="AC279" s="45"/>
      <c r="AD279" s="39"/>
      <c r="AE279" s="40"/>
      <c r="AF279" s="38"/>
      <c r="AG279" s="38"/>
      <c r="AH279" s="38">
        <f t="shared" si="35"/>
        <v>14</v>
      </c>
      <c r="AI279" s="41"/>
      <c r="AJ279" s="42"/>
      <c r="AK279" s="42"/>
      <c r="AL279" s="42"/>
      <c r="AM279" s="42"/>
      <c r="AN279" s="43"/>
      <c r="AO279" s="42"/>
      <c r="AQ279" s="4">
        <v>100</v>
      </c>
      <c r="AR279" s="4">
        <v>0.14</v>
      </c>
      <c r="AT279" s="4">
        <v>100</v>
      </c>
    </row>
    <row r="280" s="4" customFormat="1" customHeight="1" spans="1:46">
      <c r="A280" s="36">
        <v>274</v>
      </c>
      <c r="B280" s="36"/>
      <c r="C280" s="2"/>
      <c r="D280" s="1" t="s">
        <v>752</v>
      </c>
      <c r="E280" s="2" t="s">
        <v>748</v>
      </c>
      <c r="F280" s="2"/>
      <c r="G280" s="2"/>
      <c r="H280" s="2" t="s">
        <v>709</v>
      </c>
      <c r="I280" s="36">
        <v>2</v>
      </c>
      <c r="J280" s="36"/>
      <c r="K280" s="36"/>
      <c r="L280" s="36"/>
      <c r="M280" s="36"/>
      <c r="N280" s="36"/>
      <c r="O280" s="36"/>
      <c r="P280" s="36"/>
      <c r="Q280" s="36"/>
      <c r="R280" s="37"/>
      <c r="S280" s="37"/>
      <c r="T280" s="38"/>
      <c r="U280" s="45"/>
      <c r="V280" s="45"/>
      <c r="W280" s="45"/>
      <c r="X280" s="45"/>
      <c r="Y280" s="45"/>
      <c r="Z280" s="45"/>
      <c r="AA280" s="45"/>
      <c r="AB280" s="45"/>
      <c r="AC280" s="45"/>
      <c r="AD280" s="39"/>
      <c r="AE280" s="40"/>
      <c r="AF280" s="38"/>
      <c r="AG280" s="38"/>
      <c r="AH280" s="38">
        <f t="shared" si="35"/>
        <v>28</v>
      </c>
      <c r="AI280" s="41"/>
      <c r="AJ280" s="42"/>
      <c r="AK280" s="42"/>
      <c r="AL280" s="42"/>
      <c r="AM280" s="42"/>
      <c r="AN280" s="43"/>
      <c r="AO280" s="42"/>
      <c r="AQ280" s="4">
        <v>100</v>
      </c>
      <c r="AR280" s="4">
        <v>0.14</v>
      </c>
      <c r="AT280" s="4">
        <v>100</v>
      </c>
    </row>
    <row r="281" s="4" customFormat="1" customHeight="1" spans="1:46">
      <c r="A281" s="36">
        <v>275</v>
      </c>
      <c r="B281" s="36"/>
      <c r="C281" s="2"/>
      <c r="D281" s="1" t="s">
        <v>753</v>
      </c>
      <c r="E281" s="2" t="s">
        <v>745</v>
      </c>
      <c r="F281" s="2"/>
      <c r="G281" s="2"/>
      <c r="H281" s="2" t="s">
        <v>709</v>
      </c>
      <c r="I281" s="36">
        <v>2</v>
      </c>
      <c r="J281" s="36"/>
      <c r="K281" s="36"/>
      <c r="L281" s="36"/>
      <c r="M281" s="36"/>
      <c r="N281" s="36"/>
      <c r="O281" s="36"/>
      <c r="P281" s="36"/>
      <c r="Q281" s="36"/>
      <c r="R281" s="37"/>
      <c r="S281" s="37"/>
      <c r="T281" s="38"/>
      <c r="U281" s="45"/>
      <c r="V281" s="45"/>
      <c r="W281" s="45"/>
      <c r="X281" s="45"/>
      <c r="Y281" s="45"/>
      <c r="Z281" s="45"/>
      <c r="AA281" s="45"/>
      <c r="AB281" s="45"/>
      <c r="AC281" s="45"/>
      <c r="AD281" s="39"/>
      <c r="AE281" s="40"/>
      <c r="AF281" s="38"/>
      <c r="AG281" s="38"/>
      <c r="AH281" s="38">
        <f t="shared" si="35"/>
        <v>304.64</v>
      </c>
      <c r="AI281" s="41"/>
      <c r="AJ281" s="42"/>
      <c r="AK281" s="42"/>
      <c r="AL281" s="42"/>
      <c r="AM281" s="42"/>
      <c r="AN281" s="43"/>
      <c r="AO281" s="42"/>
      <c r="AQ281" s="4">
        <v>1088</v>
      </c>
      <c r="AR281" s="4">
        <v>0.14</v>
      </c>
    </row>
    <row r="282" s="4" customFormat="1" customHeight="1" spans="1:46">
      <c r="A282" s="36">
        <v>276</v>
      </c>
      <c r="B282" s="36"/>
      <c r="C282" s="2"/>
      <c r="D282" s="1" t="s">
        <v>671</v>
      </c>
      <c r="E282" s="2" t="s">
        <v>672</v>
      </c>
      <c r="F282" s="2" t="s">
        <v>754</v>
      </c>
      <c r="G282" s="2"/>
      <c r="H282" s="2" t="s">
        <v>205</v>
      </c>
      <c r="I282" s="36">
        <v>2</v>
      </c>
      <c r="J282" s="36"/>
      <c r="K282" s="36"/>
      <c r="L282" s="36"/>
      <c r="M282" s="36"/>
      <c r="N282" s="36"/>
      <c r="O282" s="36"/>
      <c r="P282" s="36"/>
      <c r="Q282" s="36"/>
      <c r="R282" s="37"/>
      <c r="S282" s="37"/>
      <c r="T282" s="38"/>
      <c r="U282" s="45"/>
      <c r="V282" s="45"/>
      <c r="W282" s="45"/>
      <c r="X282" s="45"/>
      <c r="Y282" s="45"/>
      <c r="Z282" s="45"/>
      <c r="AA282" s="45"/>
      <c r="AB282" s="45"/>
      <c r="AC282" s="45"/>
      <c r="AD282" s="39"/>
      <c r="AE282" s="40"/>
      <c r="AF282" s="38"/>
      <c r="AG282" s="38"/>
      <c r="AH282" s="38">
        <v>480</v>
      </c>
      <c r="AI282" s="41"/>
      <c r="AJ282" s="42"/>
      <c r="AK282" s="42"/>
      <c r="AL282" s="42"/>
      <c r="AM282" s="42"/>
      <c r="AN282" s="43"/>
      <c r="AO282" s="42"/>
      <c r="AR282" s="4">
        <v>0.6</v>
      </c>
      <c r="AT282" s="4">
        <v>800</v>
      </c>
    </row>
    <row r="283" s="4" customFormat="1" customHeight="1" spans="1:46">
      <c r="A283" s="36">
        <v>277</v>
      </c>
      <c r="B283" s="36"/>
      <c r="C283" s="2"/>
      <c r="D283" s="1" t="s">
        <v>755</v>
      </c>
      <c r="E283" s="2" t="s">
        <v>756</v>
      </c>
      <c r="F283" s="2" t="s">
        <v>757</v>
      </c>
      <c r="G283" s="2"/>
      <c r="H283" s="2" t="s">
        <v>205</v>
      </c>
      <c r="I283" s="36">
        <v>1</v>
      </c>
      <c r="J283" s="36"/>
      <c r="K283" s="36"/>
      <c r="L283" s="36"/>
      <c r="M283" s="36"/>
      <c r="N283" s="36"/>
      <c r="O283" s="36"/>
      <c r="P283" s="36"/>
      <c r="Q283" s="36"/>
      <c r="R283" s="37"/>
      <c r="S283" s="37"/>
      <c r="T283" s="38"/>
      <c r="U283" s="45"/>
      <c r="V283" s="45"/>
      <c r="W283" s="45"/>
      <c r="X283" s="45"/>
      <c r="Y283" s="45"/>
      <c r="Z283" s="45"/>
      <c r="AA283" s="45"/>
      <c r="AB283" s="45"/>
      <c r="AC283" s="45"/>
      <c r="AD283" s="39"/>
      <c r="AE283" s="40"/>
      <c r="AF283" s="38"/>
      <c r="AG283" s="38"/>
      <c r="AH283" s="38">
        <f t="shared" ref="AH283:AH286" si="36">AR283*AT283</f>
        <v>216</v>
      </c>
      <c r="AI283" s="41"/>
      <c r="AJ283" s="42"/>
      <c r="AK283" s="42"/>
      <c r="AL283" s="42"/>
      <c r="AM283" s="42"/>
      <c r="AN283" s="43"/>
      <c r="AO283" s="42"/>
      <c r="AR283" s="4">
        <v>0.6</v>
      </c>
      <c r="AT283" s="4">
        <v>360</v>
      </c>
    </row>
    <row r="284" s="4" customFormat="1" customHeight="1" spans="1:46">
      <c r="A284" s="36">
        <v>278</v>
      </c>
      <c r="B284" s="36"/>
      <c r="C284" s="2"/>
      <c r="D284" s="1" t="s">
        <v>758</v>
      </c>
      <c r="E284" s="2" t="s">
        <v>759</v>
      </c>
      <c r="F284" s="2"/>
      <c r="G284" s="2"/>
      <c r="H284" s="2" t="s">
        <v>205</v>
      </c>
      <c r="I284" s="36">
        <v>2</v>
      </c>
      <c r="J284" s="36"/>
      <c r="K284" s="36"/>
      <c r="L284" s="36"/>
      <c r="M284" s="36"/>
      <c r="N284" s="36"/>
      <c r="O284" s="36"/>
      <c r="P284" s="36"/>
      <c r="Q284" s="36"/>
      <c r="R284" s="37"/>
      <c r="S284" s="37"/>
      <c r="T284" s="38"/>
      <c r="U284" s="45"/>
      <c r="V284" s="45"/>
      <c r="W284" s="45"/>
      <c r="X284" s="45"/>
      <c r="Y284" s="45"/>
      <c r="Z284" s="45"/>
      <c r="AA284" s="45"/>
      <c r="AB284" s="45"/>
      <c r="AC284" s="45"/>
      <c r="AD284" s="39"/>
      <c r="AE284" s="40"/>
      <c r="AF284" s="38"/>
      <c r="AG284" s="38"/>
      <c r="AH284" s="38">
        <f t="shared" si="36"/>
        <v>360</v>
      </c>
      <c r="AI284" s="41"/>
      <c r="AJ284" s="42"/>
      <c r="AK284" s="42"/>
      <c r="AL284" s="42"/>
      <c r="AM284" s="42"/>
      <c r="AN284" s="43"/>
      <c r="AO284" s="42"/>
      <c r="AR284" s="4">
        <v>0.6</v>
      </c>
      <c r="AT284" s="4">
        <v>600</v>
      </c>
    </row>
    <row r="285" s="4" customFormat="1" customHeight="1" spans="1:46">
      <c r="A285" s="36">
        <v>279</v>
      </c>
      <c r="B285" s="36"/>
      <c r="C285" s="2"/>
      <c r="D285" s="1" t="s">
        <v>710</v>
      </c>
      <c r="E285" s="2" t="s">
        <v>691</v>
      </c>
      <c r="F285" s="2"/>
      <c r="G285" s="2"/>
      <c r="H285" s="2" t="s">
        <v>205</v>
      </c>
      <c r="I285" s="36">
        <v>4</v>
      </c>
      <c r="J285" s="36"/>
      <c r="K285" s="36"/>
      <c r="L285" s="36"/>
      <c r="M285" s="36"/>
      <c r="N285" s="36"/>
      <c r="O285" s="36"/>
      <c r="P285" s="36"/>
      <c r="Q285" s="36"/>
      <c r="R285" s="37"/>
      <c r="S285" s="37"/>
      <c r="T285" s="38"/>
      <c r="U285" s="45"/>
      <c r="V285" s="45"/>
      <c r="W285" s="45"/>
      <c r="X285" s="45"/>
      <c r="Y285" s="45"/>
      <c r="Z285" s="45"/>
      <c r="AA285" s="45"/>
      <c r="AB285" s="45"/>
      <c r="AC285" s="45"/>
      <c r="AD285" s="39"/>
      <c r="AE285" s="40"/>
      <c r="AF285" s="38"/>
      <c r="AG285" s="38"/>
      <c r="AH285" s="38">
        <f t="shared" si="36"/>
        <v>360</v>
      </c>
      <c r="AI285" s="41"/>
      <c r="AJ285" s="42"/>
      <c r="AK285" s="42"/>
      <c r="AL285" s="42"/>
      <c r="AM285" s="42"/>
      <c r="AN285" s="43"/>
      <c r="AO285" s="42"/>
      <c r="AR285" s="4">
        <v>0.6</v>
      </c>
      <c r="AT285" s="4">
        <v>600</v>
      </c>
    </row>
    <row r="286" s="4" customFormat="1" customHeight="1" spans="1:46">
      <c r="A286" s="36">
        <v>280</v>
      </c>
      <c r="B286" s="36"/>
      <c r="C286" s="2"/>
      <c r="D286" s="1" t="s">
        <v>710</v>
      </c>
      <c r="E286" s="2" t="s">
        <v>760</v>
      </c>
      <c r="F286" s="2"/>
      <c r="G286" s="2"/>
      <c r="H286" s="2" t="s">
        <v>205</v>
      </c>
      <c r="I286" s="36">
        <v>1</v>
      </c>
      <c r="J286" s="36"/>
      <c r="K286" s="36"/>
      <c r="L286" s="36"/>
      <c r="M286" s="36"/>
      <c r="N286" s="36"/>
      <c r="O286" s="36"/>
      <c r="P286" s="36"/>
      <c r="Q286" s="36"/>
      <c r="R286" s="37"/>
      <c r="S286" s="37"/>
      <c r="T286" s="38"/>
      <c r="U286" s="45"/>
      <c r="V286" s="45"/>
      <c r="W286" s="45"/>
      <c r="X286" s="45"/>
      <c r="Y286" s="45"/>
      <c r="Z286" s="45"/>
      <c r="AA286" s="45"/>
      <c r="AB286" s="45"/>
      <c r="AC286" s="45"/>
      <c r="AD286" s="39"/>
      <c r="AE286" s="40"/>
      <c r="AF286" s="38"/>
      <c r="AG286" s="38"/>
      <c r="AH286" s="38">
        <f t="shared" si="36"/>
        <v>360</v>
      </c>
      <c r="AI286" s="41"/>
      <c r="AJ286" s="42"/>
      <c r="AK286" s="42"/>
      <c r="AL286" s="42"/>
      <c r="AM286" s="42"/>
      <c r="AN286" s="43"/>
      <c r="AO286" s="42"/>
      <c r="AR286" s="4">
        <v>0.6</v>
      </c>
      <c r="AT286" s="4">
        <v>600</v>
      </c>
    </row>
    <row r="287" s="4" customFormat="1" customHeight="1" spans="1:46">
      <c r="A287" s="36">
        <v>281</v>
      </c>
      <c r="B287" s="36"/>
      <c r="C287" s="2"/>
      <c r="D287" s="1" t="s">
        <v>761</v>
      </c>
      <c r="E287" s="2" t="s">
        <v>760</v>
      </c>
      <c r="F287" s="2"/>
      <c r="G287" s="2"/>
      <c r="H287" s="2" t="s">
        <v>205</v>
      </c>
      <c r="I287" s="36">
        <v>2</v>
      </c>
      <c r="J287" s="36"/>
      <c r="K287" s="36"/>
      <c r="L287" s="36"/>
      <c r="M287" s="36"/>
      <c r="N287" s="36"/>
      <c r="O287" s="36"/>
      <c r="P287" s="36"/>
      <c r="Q287" s="36"/>
      <c r="R287" s="37"/>
      <c r="S287" s="37"/>
      <c r="T287" s="38"/>
      <c r="U287" s="45"/>
      <c r="V287" s="45"/>
      <c r="W287" s="45"/>
      <c r="X287" s="45"/>
      <c r="Y287" s="45"/>
      <c r="Z287" s="45"/>
      <c r="AA287" s="45"/>
      <c r="AB287" s="45"/>
      <c r="AC287" s="45"/>
      <c r="AD287" s="39"/>
      <c r="AE287" s="40"/>
      <c r="AF287" s="38"/>
      <c r="AG287" s="38"/>
      <c r="AH287" s="38">
        <v>240</v>
      </c>
      <c r="AI287" s="41"/>
      <c r="AJ287" s="42"/>
      <c r="AK287" s="42"/>
      <c r="AL287" s="42"/>
      <c r="AM287" s="42"/>
      <c r="AN287" s="43"/>
      <c r="AO287" s="42"/>
    </row>
    <row r="288" s="4" customFormat="1" customHeight="1" spans="1:46">
      <c r="A288" s="36">
        <v>282</v>
      </c>
      <c r="B288" s="36"/>
      <c r="C288" s="2"/>
      <c r="D288" s="1" t="s">
        <v>710</v>
      </c>
      <c r="E288" s="2" t="s">
        <v>762</v>
      </c>
      <c r="F288" s="2"/>
      <c r="G288" s="2"/>
      <c r="H288" s="2" t="s">
        <v>205</v>
      </c>
      <c r="I288" s="36">
        <v>4</v>
      </c>
      <c r="J288" s="36"/>
      <c r="K288" s="36"/>
      <c r="L288" s="36"/>
      <c r="M288" s="36"/>
      <c r="N288" s="36"/>
      <c r="O288" s="36"/>
      <c r="P288" s="36"/>
      <c r="Q288" s="36"/>
      <c r="R288" s="37"/>
      <c r="S288" s="37"/>
      <c r="T288" s="38"/>
      <c r="U288" s="45"/>
      <c r="V288" s="45"/>
      <c r="W288" s="45"/>
      <c r="X288" s="45"/>
      <c r="Y288" s="45"/>
      <c r="Z288" s="45"/>
      <c r="AA288" s="45"/>
      <c r="AB288" s="45"/>
      <c r="AC288" s="45"/>
      <c r="AD288" s="39"/>
      <c r="AE288" s="40"/>
      <c r="AF288" s="38"/>
      <c r="AG288" s="38"/>
      <c r="AH288" s="38">
        <f t="shared" ref="AH288:AH306" si="37">AR288*AT288</f>
        <v>360</v>
      </c>
      <c r="AI288" s="41"/>
      <c r="AJ288" s="42"/>
      <c r="AK288" s="42"/>
      <c r="AL288" s="42"/>
      <c r="AM288" s="42"/>
      <c r="AN288" s="43"/>
      <c r="AO288" s="42"/>
      <c r="AR288" s="4">
        <v>0.6</v>
      </c>
      <c r="AT288" s="4">
        <v>600</v>
      </c>
    </row>
    <row r="289" s="4" customFormat="1" customHeight="1" spans="1:46">
      <c r="A289" s="36">
        <v>283</v>
      </c>
      <c r="B289" s="36"/>
      <c r="C289" s="2"/>
      <c r="D289" s="1" t="s">
        <v>663</v>
      </c>
      <c r="E289" s="2" t="s">
        <v>763</v>
      </c>
      <c r="F289" s="2" t="s">
        <v>764</v>
      </c>
      <c r="G289" s="2"/>
      <c r="H289" s="2" t="s">
        <v>205</v>
      </c>
      <c r="I289" s="36">
        <v>1</v>
      </c>
      <c r="J289" s="36"/>
      <c r="K289" s="36"/>
      <c r="L289" s="36"/>
      <c r="M289" s="36"/>
      <c r="N289" s="36"/>
      <c r="O289" s="36"/>
      <c r="P289" s="36"/>
      <c r="Q289" s="36"/>
      <c r="R289" s="37"/>
      <c r="S289" s="37"/>
      <c r="T289" s="38"/>
      <c r="U289" s="45"/>
      <c r="V289" s="45"/>
      <c r="W289" s="45"/>
      <c r="X289" s="45"/>
      <c r="Y289" s="45"/>
      <c r="Z289" s="45"/>
      <c r="AA289" s="45"/>
      <c r="AB289" s="45"/>
      <c r="AC289" s="45"/>
      <c r="AD289" s="39"/>
      <c r="AE289" s="40"/>
      <c r="AF289" s="38"/>
      <c r="AG289" s="38"/>
      <c r="AH289" s="38">
        <f t="shared" si="37"/>
        <v>396</v>
      </c>
      <c r="AI289" s="41"/>
      <c r="AJ289" s="42"/>
      <c r="AK289" s="42"/>
      <c r="AL289" s="42"/>
      <c r="AM289" s="42"/>
      <c r="AN289" s="43"/>
      <c r="AO289" s="42"/>
      <c r="AR289" s="4">
        <v>0.6</v>
      </c>
      <c r="AT289" s="4">
        <v>660</v>
      </c>
    </row>
    <row r="290" s="4" customFormat="1" customHeight="1" spans="1:46">
      <c r="A290" s="36">
        <v>284</v>
      </c>
      <c r="B290" s="36"/>
      <c r="C290" s="2"/>
      <c r="D290" s="1" t="s">
        <v>710</v>
      </c>
      <c r="E290" s="2" t="s">
        <v>765</v>
      </c>
      <c r="F290" s="2" t="s">
        <v>766</v>
      </c>
      <c r="G290" s="2"/>
      <c r="H290" s="2" t="s">
        <v>205</v>
      </c>
      <c r="I290" s="36">
        <v>2</v>
      </c>
      <c r="J290" s="36"/>
      <c r="K290" s="36"/>
      <c r="L290" s="36"/>
      <c r="M290" s="36"/>
      <c r="N290" s="36"/>
      <c r="O290" s="36"/>
      <c r="P290" s="36"/>
      <c r="Q290" s="36"/>
      <c r="R290" s="37"/>
      <c r="S290" s="37"/>
      <c r="T290" s="38"/>
      <c r="U290" s="45"/>
      <c r="V290" s="45"/>
      <c r="W290" s="45"/>
      <c r="X290" s="45"/>
      <c r="Y290" s="45"/>
      <c r="Z290" s="45"/>
      <c r="AA290" s="45"/>
      <c r="AB290" s="45"/>
      <c r="AC290" s="45"/>
      <c r="AD290" s="39"/>
      <c r="AE290" s="40"/>
      <c r="AF290" s="38"/>
      <c r="AG290" s="38"/>
      <c r="AH290" s="38">
        <f t="shared" si="37"/>
        <v>588</v>
      </c>
      <c r="AI290" s="41"/>
      <c r="AJ290" s="42"/>
      <c r="AK290" s="42"/>
      <c r="AL290" s="42"/>
      <c r="AM290" s="42"/>
      <c r="AN290" s="43"/>
      <c r="AO290" s="42"/>
      <c r="AR290" s="4">
        <v>0.6</v>
      </c>
      <c r="AT290" s="4">
        <v>980</v>
      </c>
    </row>
    <row r="291" s="4" customFormat="1" customHeight="1" spans="1:46">
      <c r="A291" s="36">
        <v>285</v>
      </c>
      <c r="B291" s="36"/>
      <c r="C291" s="2"/>
      <c r="D291" s="1" t="s">
        <v>710</v>
      </c>
      <c r="E291" s="2" t="s">
        <v>767</v>
      </c>
      <c r="F291" s="2" t="s">
        <v>768</v>
      </c>
      <c r="G291" s="2"/>
      <c r="H291" s="2" t="s">
        <v>205</v>
      </c>
      <c r="I291" s="36">
        <v>1</v>
      </c>
      <c r="J291" s="36"/>
      <c r="K291" s="36"/>
      <c r="L291" s="36"/>
      <c r="M291" s="36"/>
      <c r="N291" s="36"/>
      <c r="O291" s="36"/>
      <c r="P291" s="36"/>
      <c r="Q291" s="36"/>
      <c r="R291" s="37"/>
      <c r="S291" s="37"/>
      <c r="T291" s="38"/>
      <c r="U291" s="45"/>
      <c r="V291" s="45"/>
      <c r="W291" s="45"/>
      <c r="X291" s="45"/>
      <c r="Y291" s="45"/>
      <c r="Z291" s="45"/>
      <c r="AA291" s="45"/>
      <c r="AB291" s="45"/>
      <c r="AC291" s="45"/>
      <c r="AD291" s="39"/>
      <c r="AE291" s="40"/>
      <c r="AF291" s="38"/>
      <c r="AG291" s="38"/>
      <c r="AH291" s="38">
        <f t="shared" si="37"/>
        <v>588</v>
      </c>
      <c r="AI291" s="41"/>
      <c r="AJ291" s="42"/>
      <c r="AK291" s="42"/>
      <c r="AL291" s="42"/>
      <c r="AM291" s="42"/>
      <c r="AN291" s="43"/>
      <c r="AO291" s="42"/>
      <c r="AR291" s="4">
        <v>0.6</v>
      </c>
      <c r="AT291" s="4">
        <v>980</v>
      </c>
    </row>
    <row r="292" s="4" customFormat="1" customHeight="1" spans="1:46">
      <c r="A292" s="36">
        <v>286</v>
      </c>
      <c r="B292" s="36"/>
      <c r="C292" s="2"/>
      <c r="D292" s="1" t="s">
        <v>710</v>
      </c>
      <c r="E292" s="2" t="s">
        <v>767</v>
      </c>
      <c r="F292" s="2"/>
      <c r="G292" s="2"/>
      <c r="H292" s="2" t="s">
        <v>205</v>
      </c>
      <c r="I292" s="36">
        <v>2</v>
      </c>
      <c r="J292" s="36"/>
      <c r="K292" s="36"/>
      <c r="L292" s="36"/>
      <c r="M292" s="36"/>
      <c r="N292" s="36"/>
      <c r="O292" s="36"/>
      <c r="P292" s="36"/>
      <c r="Q292" s="36"/>
      <c r="R292" s="37"/>
      <c r="S292" s="37"/>
      <c r="T292" s="38"/>
      <c r="U292" s="45"/>
      <c r="V292" s="45"/>
      <c r="W292" s="45"/>
      <c r="X292" s="45"/>
      <c r="Y292" s="45"/>
      <c r="Z292" s="45"/>
      <c r="AA292" s="45"/>
      <c r="AB292" s="45"/>
      <c r="AC292" s="45"/>
      <c r="AD292" s="39"/>
      <c r="AE292" s="40"/>
      <c r="AF292" s="38"/>
      <c r="AG292" s="38"/>
      <c r="AH292" s="38">
        <f t="shared" si="37"/>
        <v>360</v>
      </c>
      <c r="AI292" s="41"/>
      <c r="AJ292" s="42"/>
      <c r="AK292" s="42"/>
      <c r="AL292" s="42"/>
      <c r="AM292" s="42"/>
      <c r="AN292" s="43"/>
      <c r="AO292" s="42"/>
      <c r="AR292" s="4">
        <v>0.6</v>
      </c>
      <c r="AT292" s="4">
        <v>600</v>
      </c>
    </row>
    <row r="293" s="4" customFormat="1" customHeight="1" spans="1:46">
      <c r="A293" s="36">
        <v>287</v>
      </c>
      <c r="B293" s="36"/>
      <c r="C293" s="2"/>
      <c r="D293" s="1" t="s">
        <v>710</v>
      </c>
      <c r="E293" s="2" t="s">
        <v>427</v>
      </c>
      <c r="F293" s="2"/>
      <c r="G293" s="2"/>
      <c r="H293" s="2" t="s">
        <v>205</v>
      </c>
      <c r="I293" s="36">
        <v>16</v>
      </c>
      <c r="J293" s="36"/>
      <c r="K293" s="36"/>
      <c r="L293" s="36"/>
      <c r="M293" s="36"/>
      <c r="N293" s="36"/>
      <c r="O293" s="36"/>
      <c r="P293" s="36"/>
      <c r="Q293" s="36"/>
      <c r="R293" s="37"/>
      <c r="S293" s="37"/>
      <c r="T293" s="38"/>
      <c r="U293" s="45"/>
      <c r="V293" s="45"/>
      <c r="W293" s="45"/>
      <c r="X293" s="45"/>
      <c r="Y293" s="45"/>
      <c r="Z293" s="45"/>
      <c r="AA293" s="45"/>
      <c r="AB293" s="45"/>
      <c r="AC293" s="45"/>
      <c r="AD293" s="39"/>
      <c r="AE293" s="40"/>
      <c r="AF293" s="38"/>
      <c r="AG293" s="38"/>
      <c r="AH293" s="38">
        <f t="shared" si="37"/>
        <v>300</v>
      </c>
      <c r="AI293" s="41"/>
      <c r="AJ293" s="42"/>
      <c r="AK293" s="42"/>
      <c r="AL293" s="42"/>
      <c r="AM293" s="42"/>
      <c r="AN293" s="43"/>
      <c r="AO293" s="42"/>
      <c r="AR293" s="4">
        <v>0.6</v>
      </c>
      <c r="AT293" s="4">
        <v>500</v>
      </c>
    </row>
    <row r="294" s="4" customFormat="1" customHeight="1" spans="1:46">
      <c r="A294" s="36">
        <v>288</v>
      </c>
      <c r="B294" s="36"/>
      <c r="C294" s="2"/>
      <c r="D294" s="1" t="s">
        <v>710</v>
      </c>
      <c r="E294" s="2" t="s">
        <v>678</v>
      </c>
      <c r="F294" s="2" t="s">
        <v>708</v>
      </c>
      <c r="G294" s="2"/>
      <c r="H294" s="2" t="s">
        <v>205</v>
      </c>
      <c r="I294" s="36">
        <v>5</v>
      </c>
      <c r="J294" s="36"/>
      <c r="K294" s="36"/>
      <c r="L294" s="36"/>
      <c r="M294" s="36"/>
      <c r="N294" s="36"/>
      <c r="O294" s="36"/>
      <c r="P294" s="36"/>
      <c r="Q294" s="36"/>
      <c r="R294" s="37"/>
      <c r="S294" s="37"/>
      <c r="T294" s="38"/>
      <c r="U294" s="45"/>
      <c r="V294" s="45"/>
      <c r="W294" s="45"/>
      <c r="X294" s="45"/>
      <c r="Y294" s="45"/>
      <c r="Z294" s="45"/>
      <c r="AA294" s="45"/>
      <c r="AB294" s="45"/>
      <c r="AC294" s="45"/>
      <c r="AD294" s="39"/>
      <c r="AE294" s="40"/>
      <c r="AF294" s="38"/>
      <c r="AG294" s="38"/>
      <c r="AH294" s="38">
        <f t="shared" si="37"/>
        <v>600</v>
      </c>
      <c r="AI294" s="41"/>
      <c r="AJ294" s="42"/>
      <c r="AK294" s="42"/>
      <c r="AL294" s="42"/>
      <c r="AM294" s="42"/>
      <c r="AN294" s="43"/>
      <c r="AO294" s="42"/>
      <c r="AR294" s="4">
        <v>0.6</v>
      </c>
      <c r="AT294" s="4">
        <v>1000</v>
      </c>
    </row>
    <row r="295" s="4" customFormat="1" customHeight="1" spans="1:46">
      <c r="A295" s="36">
        <v>289</v>
      </c>
      <c r="B295" s="36"/>
      <c r="C295" s="2"/>
      <c r="D295" s="1" t="s">
        <v>710</v>
      </c>
      <c r="E295" s="2" t="s">
        <v>427</v>
      </c>
      <c r="F295" s="2" t="s">
        <v>769</v>
      </c>
      <c r="G295" s="2"/>
      <c r="H295" s="2" t="s">
        <v>205</v>
      </c>
      <c r="I295" s="36">
        <v>7</v>
      </c>
      <c r="J295" s="36"/>
      <c r="K295" s="36"/>
      <c r="L295" s="36"/>
      <c r="M295" s="36"/>
      <c r="N295" s="36"/>
      <c r="O295" s="36"/>
      <c r="P295" s="36"/>
      <c r="Q295" s="36"/>
      <c r="R295" s="37"/>
      <c r="S295" s="37"/>
      <c r="T295" s="38"/>
      <c r="U295" s="45"/>
      <c r="V295" s="45"/>
      <c r="W295" s="45"/>
      <c r="X295" s="45"/>
      <c r="Y295" s="45"/>
      <c r="Z295" s="45"/>
      <c r="AA295" s="45"/>
      <c r="AB295" s="45"/>
      <c r="AC295" s="45"/>
      <c r="AD295" s="39"/>
      <c r="AE295" s="40"/>
      <c r="AF295" s="38"/>
      <c r="AG295" s="38"/>
      <c r="AH295" s="38">
        <f t="shared" si="37"/>
        <v>587.4</v>
      </c>
      <c r="AI295" s="41"/>
      <c r="AJ295" s="42"/>
      <c r="AK295" s="42"/>
      <c r="AL295" s="42"/>
      <c r="AM295" s="42"/>
      <c r="AN295" s="43"/>
      <c r="AO295" s="42"/>
      <c r="AR295" s="4">
        <v>0.6</v>
      </c>
      <c r="AT295" s="4">
        <v>979</v>
      </c>
    </row>
    <row r="296" s="4" customFormat="1" customHeight="1" spans="1:46">
      <c r="A296" s="36">
        <v>290</v>
      </c>
      <c r="B296" s="36"/>
      <c r="C296" s="2"/>
      <c r="D296" s="1" t="s">
        <v>770</v>
      </c>
      <c r="E296" s="2" t="s">
        <v>680</v>
      </c>
      <c r="F296" s="2"/>
      <c r="G296" s="2"/>
      <c r="H296" s="2" t="s">
        <v>205</v>
      </c>
      <c r="I296" s="36">
        <v>1</v>
      </c>
      <c r="J296" s="36"/>
      <c r="K296" s="36"/>
      <c r="L296" s="36"/>
      <c r="M296" s="36"/>
      <c r="N296" s="36"/>
      <c r="O296" s="36"/>
      <c r="P296" s="36"/>
      <c r="Q296" s="36"/>
      <c r="R296" s="37"/>
      <c r="S296" s="37"/>
      <c r="T296" s="38"/>
      <c r="U296" s="45"/>
      <c r="V296" s="45"/>
      <c r="W296" s="45"/>
      <c r="X296" s="45"/>
      <c r="Y296" s="45"/>
      <c r="Z296" s="45"/>
      <c r="AA296" s="45"/>
      <c r="AB296" s="45"/>
      <c r="AC296" s="45"/>
      <c r="AD296" s="39"/>
      <c r="AE296" s="40"/>
      <c r="AF296" s="38"/>
      <c r="AG296" s="38"/>
      <c r="AH296" s="38">
        <f t="shared" si="37"/>
        <v>396</v>
      </c>
      <c r="AI296" s="41"/>
      <c r="AJ296" s="42"/>
      <c r="AK296" s="42"/>
      <c r="AL296" s="42"/>
      <c r="AM296" s="42"/>
      <c r="AN296" s="43"/>
      <c r="AO296" s="42"/>
      <c r="AR296" s="4">
        <v>0.6</v>
      </c>
      <c r="AT296" s="4">
        <v>660</v>
      </c>
    </row>
    <row r="297" s="4" customFormat="1" customHeight="1" spans="1:46">
      <c r="A297" s="36">
        <v>291</v>
      </c>
      <c r="B297" s="36"/>
      <c r="C297" s="2"/>
      <c r="D297" s="1" t="s">
        <v>771</v>
      </c>
      <c r="E297" s="2" t="s">
        <v>772</v>
      </c>
      <c r="F297" s="2" t="s">
        <v>773</v>
      </c>
      <c r="G297" s="2"/>
      <c r="H297" s="2" t="s">
        <v>205</v>
      </c>
      <c r="I297" s="36">
        <v>3</v>
      </c>
      <c r="J297" s="36"/>
      <c r="K297" s="36"/>
      <c r="L297" s="36"/>
      <c r="M297" s="36"/>
      <c r="N297" s="36"/>
      <c r="O297" s="36"/>
      <c r="P297" s="36"/>
      <c r="Q297" s="36"/>
      <c r="R297" s="37"/>
      <c r="S297" s="37"/>
      <c r="T297" s="38"/>
      <c r="U297" s="45"/>
      <c r="V297" s="45"/>
      <c r="W297" s="45"/>
      <c r="X297" s="45"/>
      <c r="Y297" s="45"/>
      <c r="Z297" s="45"/>
      <c r="AA297" s="45"/>
      <c r="AB297" s="45"/>
      <c r="AC297" s="45"/>
      <c r="AD297" s="39"/>
      <c r="AE297" s="40"/>
      <c r="AF297" s="38"/>
      <c r="AG297" s="38"/>
      <c r="AH297" s="38">
        <f t="shared" si="37"/>
        <v>479.88</v>
      </c>
      <c r="AI297" s="41"/>
      <c r="AJ297" s="42"/>
      <c r="AK297" s="42"/>
      <c r="AL297" s="42"/>
      <c r="AM297" s="42"/>
      <c r="AN297" s="43"/>
      <c r="AO297" s="42"/>
      <c r="AR297" s="4">
        <v>0.6</v>
      </c>
      <c r="AT297" s="4">
        <v>799.8</v>
      </c>
    </row>
    <row r="298" s="4" customFormat="1" customHeight="1" spans="1:46">
      <c r="A298" s="36">
        <v>292</v>
      </c>
      <c r="B298" s="36"/>
      <c r="C298" s="2"/>
      <c r="D298" s="1" t="s">
        <v>774</v>
      </c>
      <c r="E298" s="2" t="s">
        <v>775</v>
      </c>
      <c r="F298" s="2" t="s">
        <v>776</v>
      </c>
      <c r="G298" s="2"/>
      <c r="H298" s="2" t="s">
        <v>205</v>
      </c>
      <c r="I298" s="36">
        <v>1</v>
      </c>
      <c r="J298" s="36"/>
      <c r="K298" s="36"/>
      <c r="L298" s="36"/>
      <c r="M298" s="36"/>
      <c r="N298" s="36"/>
      <c r="O298" s="36"/>
      <c r="P298" s="36"/>
      <c r="Q298" s="36"/>
      <c r="R298" s="37"/>
      <c r="S298" s="37"/>
      <c r="T298" s="38"/>
      <c r="U298" s="45"/>
      <c r="V298" s="45"/>
      <c r="W298" s="45"/>
      <c r="X298" s="45"/>
      <c r="Y298" s="45"/>
      <c r="Z298" s="45"/>
      <c r="AA298" s="45"/>
      <c r="AB298" s="45"/>
      <c r="AC298" s="45"/>
      <c r="AD298" s="39"/>
      <c r="AE298" s="40"/>
      <c r="AF298" s="38"/>
      <c r="AG298" s="38"/>
      <c r="AH298" s="38">
        <f t="shared" si="37"/>
        <v>480</v>
      </c>
      <c r="AI298" s="41"/>
      <c r="AJ298" s="42"/>
      <c r="AK298" s="42"/>
      <c r="AL298" s="42"/>
      <c r="AM298" s="42"/>
      <c r="AN298" s="43"/>
      <c r="AO298" s="42"/>
      <c r="AR298" s="4">
        <v>0.6</v>
      </c>
      <c r="AT298" s="4">
        <v>800</v>
      </c>
    </row>
    <row r="299" s="4" customFormat="1" customHeight="1" spans="1:46">
      <c r="A299" s="36">
        <v>293</v>
      </c>
      <c r="B299" s="36"/>
      <c r="C299" s="2"/>
      <c r="D299" s="1" t="s">
        <v>770</v>
      </c>
      <c r="E299" s="2" t="s">
        <v>427</v>
      </c>
      <c r="F299" s="2" t="s">
        <v>777</v>
      </c>
      <c r="G299" s="2"/>
      <c r="H299" s="2" t="s">
        <v>205</v>
      </c>
      <c r="I299" s="36">
        <v>1</v>
      </c>
      <c r="J299" s="36"/>
      <c r="K299" s="36"/>
      <c r="L299" s="36"/>
      <c r="M299" s="36"/>
      <c r="N299" s="36"/>
      <c r="O299" s="36"/>
      <c r="P299" s="36"/>
      <c r="Q299" s="36"/>
      <c r="R299" s="37"/>
      <c r="S299" s="37"/>
      <c r="T299" s="38"/>
      <c r="U299" s="45"/>
      <c r="V299" s="45"/>
      <c r="W299" s="45"/>
      <c r="X299" s="45"/>
      <c r="Y299" s="45"/>
      <c r="Z299" s="45"/>
      <c r="AA299" s="45"/>
      <c r="AB299" s="45"/>
      <c r="AC299" s="45"/>
      <c r="AD299" s="39"/>
      <c r="AE299" s="40"/>
      <c r="AF299" s="38"/>
      <c r="AG299" s="38"/>
      <c r="AH299" s="38">
        <f t="shared" si="37"/>
        <v>360</v>
      </c>
      <c r="AI299" s="41"/>
      <c r="AJ299" s="42"/>
      <c r="AK299" s="42"/>
      <c r="AL299" s="42"/>
      <c r="AM299" s="42"/>
      <c r="AN299" s="43"/>
      <c r="AO299" s="42"/>
      <c r="AR299" s="4">
        <v>0.6</v>
      </c>
      <c r="AT299" s="4">
        <v>600</v>
      </c>
    </row>
    <row r="300" s="4" customFormat="1" customHeight="1" spans="1:46">
      <c r="A300" s="36">
        <v>294</v>
      </c>
      <c r="B300" s="36"/>
      <c r="C300" s="2"/>
      <c r="D300" s="1" t="s">
        <v>778</v>
      </c>
      <c r="E300" s="2" t="s">
        <v>779</v>
      </c>
      <c r="F300" s="2" t="s">
        <v>780</v>
      </c>
      <c r="G300" s="2"/>
      <c r="H300" s="2" t="s">
        <v>205</v>
      </c>
      <c r="I300" s="36">
        <v>1</v>
      </c>
      <c r="J300" s="36"/>
      <c r="K300" s="36"/>
      <c r="L300" s="36"/>
      <c r="M300" s="36"/>
      <c r="N300" s="36"/>
      <c r="O300" s="36"/>
      <c r="P300" s="36"/>
      <c r="Q300" s="36"/>
      <c r="R300" s="37"/>
      <c r="S300" s="37"/>
      <c r="T300" s="38"/>
      <c r="U300" s="45"/>
      <c r="V300" s="45"/>
      <c r="W300" s="45"/>
      <c r="X300" s="45"/>
      <c r="Y300" s="45"/>
      <c r="Z300" s="45"/>
      <c r="AA300" s="45"/>
      <c r="AB300" s="45"/>
      <c r="AC300" s="45"/>
      <c r="AD300" s="39"/>
      <c r="AE300" s="40"/>
      <c r="AF300" s="38"/>
      <c r="AG300" s="38"/>
      <c r="AH300" s="38">
        <f t="shared" si="37"/>
        <v>720</v>
      </c>
      <c r="AI300" s="41"/>
      <c r="AJ300" s="42"/>
      <c r="AK300" s="42"/>
      <c r="AL300" s="42"/>
      <c r="AM300" s="42"/>
      <c r="AN300" s="43"/>
      <c r="AO300" s="42"/>
      <c r="AR300" s="4">
        <v>0.6</v>
      </c>
      <c r="AT300" s="4">
        <v>1200</v>
      </c>
    </row>
    <row r="301" s="4" customFormat="1" customHeight="1" spans="1:46">
      <c r="A301" s="36">
        <v>295</v>
      </c>
      <c r="B301" s="36"/>
      <c r="C301" s="2"/>
      <c r="D301" s="1" t="s">
        <v>781</v>
      </c>
      <c r="E301" s="2" t="s">
        <v>782</v>
      </c>
      <c r="F301" s="2" t="s">
        <v>783</v>
      </c>
      <c r="G301" s="2"/>
      <c r="H301" s="2" t="s">
        <v>205</v>
      </c>
      <c r="I301" s="36">
        <v>1</v>
      </c>
      <c r="J301" s="36"/>
      <c r="K301" s="36"/>
      <c r="L301" s="36"/>
      <c r="M301" s="36"/>
      <c r="N301" s="36"/>
      <c r="O301" s="36"/>
      <c r="P301" s="36"/>
      <c r="Q301" s="36"/>
      <c r="R301" s="37"/>
      <c r="S301" s="37"/>
      <c r="T301" s="38"/>
      <c r="U301" s="45"/>
      <c r="V301" s="45"/>
      <c r="W301" s="45"/>
      <c r="X301" s="45"/>
      <c r="Y301" s="45"/>
      <c r="Z301" s="45"/>
      <c r="AA301" s="45"/>
      <c r="AB301" s="45"/>
      <c r="AC301" s="45"/>
      <c r="AD301" s="39"/>
      <c r="AE301" s="40"/>
      <c r="AF301" s="38"/>
      <c r="AG301" s="38"/>
      <c r="AH301" s="38">
        <f t="shared" si="37"/>
        <v>576</v>
      </c>
      <c r="AI301" s="41"/>
      <c r="AJ301" s="42"/>
      <c r="AK301" s="42"/>
      <c r="AL301" s="42"/>
      <c r="AM301" s="42"/>
      <c r="AN301" s="43"/>
      <c r="AO301" s="42"/>
      <c r="AR301" s="4">
        <v>0.6</v>
      </c>
      <c r="AT301" s="4">
        <v>960</v>
      </c>
    </row>
    <row r="302" s="4" customFormat="1" customHeight="1" spans="1:46">
      <c r="A302" s="36">
        <v>296</v>
      </c>
      <c r="B302" s="36"/>
      <c r="C302" s="2"/>
      <c r="D302" s="1" t="s">
        <v>784</v>
      </c>
      <c r="E302" s="2" t="s">
        <v>785</v>
      </c>
      <c r="F302" s="2" t="s">
        <v>786</v>
      </c>
      <c r="G302" s="2"/>
      <c r="H302" s="2" t="s">
        <v>205</v>
      </c>
      <c r="I302" s="36">
        <v>1</v>
      </c>
      <c r="J302" s="36"/>
      <c r="K302" s="36"/>
      <c r="L302" s="36"/>
      <c r="M302" s="36"/>
      <c r="N302" s="36"/>
      <c r="O302" s="36"/>
      <c r="P302" s="36"/>
      <c r="Q302" s="36"/>
      <c r="R302" s="37"/>
      <c r="S302" s="37"/>
      <c r="T302" s="38"/>
      <c r="U302" s="45"/>
      <c r="V302" s="45"/>
      <c r="W302" s="45"/>
      <c r="X302" s="45"/>
      <c r="Y302" s="45"/>
      <c r="Z302" s="45"/>
      <c r="AA302" s="45"/>
      <c r="AB302" s="45"/>
      <c r="AC302" s="45"/>
      <c r="AD302" s="39"/>
      <c r="AE302" s="40"/>
      <c r="AF302" s="38"/>
      <c r="AG302" s="38"/>
      <c r="AH302" s="38">
        <f t="shared" si="37"/>
        <v>480</v>
      </c>
      <c r="AI302" s="41"/>
      <c r="AJ302" s="42"/>
      <c r="AK302" s="42"/>
      <c r="AL302" s="42"/>
      <c r="AM302" s="42"/>
      <c r="AN302" s="43"/>
      <c r="AO302" s="42"/>
      <c r="AR302" s="4">
        <v>0.6</v>
      </c>
      <c r="AT302" s="4">
        <v>800</v>
      </c>
    </row>
    <row r="303" s="4" customFormat="1" customHeight="1" spans="1:46">
      <c r="A303" s="36">
        <v>297</v>
      </c>
      <c r="B303" s="36"/>
      <c r="C303" s="2"/>
      <c r="D303" s="1" t="s">
        <v>718</v>
      </c>
      <c r="E303" s="2" t="s">
        <v>767</v>
      </c>
      <c r="F303" s="2" t="s">
        <v>787</v>
      </c>
      <c r="G303" s="2"/>
      <c r="H303" s="2" t="s">
        <v>205</v>
      </c>
      <c r="I303" s="36">
        <v>13</v>
      </c>
      <c r="J303" s="36"/>
      <c r="K303" s="36"/>
      <c r="L303" s="36"/>
      <c r="M303" s="36"/>
      <c r="N303" s="36"/>
      <c r="O303" s="36"/>
      <c r="P303" s="36"/>
      <c r="Q303" s="36"/>
      <c r="R303" s="37"/>
      <c r="S303" s="37"/>
      <c r="T303" s="38"/>
      <c r="U303" s="45"/>
      <c r="V303" s="45"/>
      <c r="W303" s="45"/>
      <c r="X303" s="45"/>
      <c r="Y303" s="45"/>
      <c r="Z303" s="45"/>
      <c r="AA303" s="45"/>
      <c r="AB303" s="45"/>
      <c r="AC303" s="45"/>
      <c r="AD303" s="39"/>
      <c r="AE303" s="40"/>
      <c r="AF303" s="38"/>
      <c r="AG303" s="38"/>
      <c r="AH303" s="38">
        <f t="shared" si="37"/>
        <v>480</v>
      </c>
      <c r="AI303" s="41"/>
      <c r="AJ303" s="42"/>
      <c r="AK303" s="42"/>
      <c r="AL303" s="42"/>
      <c r="AM303" s="42"/>
      <c r="AN303" s="43"/>
      <c r="AO303" s="42"/>
      <c r="AR303" s="4">
        <v>0.6</v>
      </c>
      <c r="AT303" s="4">
        <v>800</v>
      </c>
    </row>
    <row r="304" s="4" customFormat="1" customHeight="1" spans="1:46">
      <c r="A304" s="36">
        <v>298</v>
      </c>
      <c r="B304" s="36"/>
      <c r="C304" s="2"/>
      <c r="D304" s="1" t="s">
        <v>718</v>
      </c>
      <c r="E304" s="2" t="s">
        <v>767</v>
      </c>
      <c r="F304" s="2" t="s">
        <v>788</v>
      </c>
      <c r="G304" s="2"/>
      <c r="H304" s="2" t="s">
        <v>205</v>
      </c>
      <c r="I304" s="36">
        <v>4</v>
      </c>
      <c r="J304" s="36"/>
      <c r="K304" s="36"/>
      <c r="L304" s="36"/>
      <c r="M304" s="36"/>
      <c r="N304" s="36"/>
      <c r="O304" s="36"/>
      <c r="P304" s="36"/>
      <c r="Q304" s="36"/>
      <c r="R304" s="37"/>
      <c r="S304" s="37"/>
      <c r="T304" s="38"/>
      <c r="U304" s="45"/>
      <c r="V304" s="45"/>
      <c r="W304" s="45"/>
      <c r="X304" s="45"/>
      <c r="Y304" s="45"/>
      <c r="Z304" s="45"/>
      <c r="AA304" s="45"/>
      <c r="AB304" s="45"/>
      <c r="AC304" s="45"/>
      <c r="AD304" s="39"/>
      <c r="AE304" s="40"/>
      <c r="AF304" s="38"/>
      <c r="AG304" s="38"/>
      <c r="AH304" s="38">
        <f t="shared" si="37"/>
        <v>480</v>
      </c>
      <c r="AI304" s="41"/>
      <c r="AJ304" s="42"/>
      <c r="AK304" s="42"/>
      <c r="AL304" s="42"/>
      <c r="AM304" s="42"/>
      <c r="AN304" s="43"/>
      <c r="AO304" s="42"/>
      <c r="AR304" s="4">
        <v>0.6</v>
      </c>
      <c r="AT304" s="4">
        <v>800</v>
      </c>
    </row>
    <row r="305" s="4" customFormat="1" customHeight="1" spans="1:46">
      <c r="A305" s="36">
        <v>299</v>
      </c>
      <c r="B305" s="36"/>
      <c r="C305" s="2"/>
      <c r="D305" s="1" t="s">
        <v>718</v>
      </c>
      <c r="E305" s="2" t="s">
        <v>789</v>
      </c>
      <c r="F305" s="2"/>
      <c r="G305" s="2"/>
      <c r="H305" s="2" t="s">
        <v>205</v>
      </c>
      <c r="I305" s="36">
        <v>1</v>
      </c>
      <c r="J305" s="36"/>
      <c r="K305" s="36"/>
      <c r="L305" s="36"/>
      <c r="M305" s="36"/>
      <c r="N305" s="36"/>
      <c r="O305" s="36"/>
      <c r="P305" s="36"/>
      <c r="Q305" s="36"/>
      <c r="R305" s="37"/>
      <c r="S305" s="37"/>
      <c r="T305" s="38"/>
      <c r="U305" s="45"/>
      <c r="V305" s="45"/>
      <c r="W305" s="45"/>
      <c r="X305" s="45"/>
      <c r="Y305" s="45"/>
      <c r="Z305" s="45"/>
      <c r="AA305" s="45"/>
      <c r="AB305" s="45"/>
      <c r="AC305" s="45"/>
      <c r="AD305" s="39"/>
      <c r="AE305" s="40"/>
      <c r="AF305" s="38"/>
      <c r="AG305" s="38"/>
      <c r="AH305" s="38">
        <f t="shared" si="37"/>
        <v>480</v>
      </c>
      <c r="AI305" s="41"/>
      <c r="AJ305" s="42"/>
      <c r="AK305" s="42"/>
      <c r="AL305" s="42"/>
      <c r="AM305" s="42"/>
      <c r="AN305" s="43"/>
      <c r="AO305" s="42"/>
      <c r="AR305" s="4">
        <v>0.6</v>
      </c>
      <c r="AT305" s="4">
        <v>800</v>
      </c>
    </row>
    <row r="306" s="4" customFormat="1" customHeight="1" spans="1:46">
      <c r="A306" s="36">
        <v>300</v>
      </c>
      <c r="B306" s="36"/>
      <c r="C306" s="2"/>
      <c r="D306" s="1" t="s">
        <v>718</v>
      </c>
      <c r="E306" s="2" t="s">
        <v>427</v>
      </c>
      <c r="F306" s="2" t="s">
        <v>790</v>
      </c>
      <c r="G306" s="2"/>
      <c r="H306" s="2" t="s">
        <v>205</v>
      </c>
      <c r="I306" s="36">
        <v>1</v>
      </c>
      <c r="J306" s="36"/>
      <c r="K306" s="36"/>
      <c r="L306" s="36"/>
      <c r="M306" s="36"/>
      <c r="N306" s="36"/>
      <c r="O306" s="36"/>
      <c r="P306" s="36"/>
      <c r="Q306" s="36"/>
      <c r="R306" s="37"/>
      <c r="S306" s="37"/>
      <c r="T306" s="38"/>
      <c r="U306" s="45"/>
      <c r="V306" s="45"/>
      <c r="W306" s="45"/>
      <c r="X306" s="45"/>
      <c r="Y306" s="45"/>
      <c r="Z306" s="45"/>
      <c r="AA306" s="45"/>
      <c r="AB306" s="45"/>
      <c r="AC306" s="45"/>
      <c r="AD306" s="39"/>
      <c r="AE306" s="40"/>
      <c r="AF306" s="38"/>
      <c r="AG306" s="38"/>
      <c r="AH306" s="38">
        <f t="shared" si="37"/>
        <v>180</v>
      </c>
      <c r="AI306" s="41"/>
      <c r="AJ306" s="42"/>
      <c r="AK306" s="42"/>
      <c r="AL306" s="42"/>
      <c r="AM306" s="42"/>
      <c r="AN306" s="43"/>
      <c r="AO306" s="42"/>
      <c r="AR306" s="4">
        <v>0.6</v>
      </c>
      <c r="AT306" s="4">
        <f>50*6</f>
        <v>300</v>
      </c>
    </row>
    <row r="307" s="4" customFormat="1" customHeight="1" spans="1:46">
      <c r="A307" s="36">
        <v>301</v>
      </c>
      <c r="B307" s="36"/>
      <c r="C307" s="2"/>
      <c r="D307" s="1" t="s">
        <v>761</v>
      </c>
      <c r="E307" s="2" t="s">
        <v>427</v>
      </c>
      <c r="F307" s="2"/>
      <c r="G307" s="2"/>
      <c r="H307" s="2" t="s">
        <v>205</v>
      </c>
      <c r="I307" s="36">
        <v>1</v>
      </c>
      <c r="J307" s="36"/>
      <c r="K307" s="36"/>
      <c r="L307" s="36"/>
      <c r="M307" s="36"/>
      <c r="N307" s="36"/>
      <c r="O307" s="36"/>
      <c r="P307" s="36"/>
      <c r="Q307" s="36"/>
      <c r="R307" s="37"/>
      <c r="S307" s="37"/>
      <c r="T307" s="38"/>
      <c r="U307" s="45"/>
      <c r="V307" s="45"/>
      <c r="W307" s="45"/>
      <c r="X307" s="45"/>
      <c r="Y307" s="45"/>
      <c r="Z307" s="45"/>
      <c r="AA307" s="45"/>
      <c r="AB307" s="45"/>
      <c r="AC307" s="45"/>
      <c r="AD307" s="39"/>
      <c r="AE307" s="40"/>
      <c r="AF307" s="38"/>
      <c r="AG307" s="38"/>
      <c r="AH307" s="38">
        <v>240</v>
      </c>
      <c r="AI307" s="41"/>
      <c r="AJ307" s="42"/>
      <c r="AK307" s="42"/>
      <c r="AL307" s="42"/>
      <c r="AM307" s="42"/>
      <c r="AN307" s="43"/>
      <c r="AO307" s="42"/>
    </row>
    <row r="308" s="4" customFormat="1" customHeight="1" spans="1:46">
      <c r="A308" s="36">
        <v>302</v>
      </c>
      <c r="B308" s="36"/>
      <c r="C308" s="2"/>
      <c r="D308" s="1" t="s">
        <v>791</v>
      </c>
      <c r="E308" s="2" t="s">
        <v>762</v>
      </c>
      <c r="F308" s="2"/>
      <c r="G308" s="2"/>
      <c r="H308" s="2" t="s">
        <v>205</v>
      </c>
      <c r="I308" s="36">
        <v>8</v>
      </c>
      <c r="J308" s="36"/>
      <c r="K308" s="36"/>
      <c r="L308" s="36"/>
      <c r="M308" s="36"/>
      <c r="N308" s="36"/>
      <c r="O308" s="36"/>
      <c r="P308" s="36"/>
      <c r="Q308" s="36"/>
      <c r="R308" s="37"/>
      <c r="S308" s="37"/>
      <c r="T308" s="38"/>
      <c r="U308" s="45"/>
      <c r="V308" s="45"/>
      <c r="W308" s="45"/>
      <c r="X308" s="45"/>
      <c r="Y308" s="45"/>
      <c r="Z308" s="45"/>
      <c r="AA308" s="45"/>
      <c r="AB308" s="45"/>
      <c r="AC308" s="45"/>
      <c r="AD308" s="39"/>
      <c r="AE308" s="40"/>
      <c r="AF308" s="38"/>
      <c r="AG308" s="38"/>
      <c r="AH308" s="38">
        <f t="shared" ref="AH308:AH311" si="38">AR308*AT308</f>
        <v>240</v>
      </c>
      <c r="AI308" s="41"/>
      <c r="AJ308" s="42"/>
      <c r="AK308" s="42"/>
      <c r="AL308" s="42"/>
      <c r="AM308" s="42"/>
      <c r="AN308" s="43"/>
      <c r="AO308" s="42"/>
      <c r="AR308" s="4">
        <v>0.6</v>
      </c>
      <c r="AT308" s="4">
        <v>400</v>
      </c>
    </row>
    <row r="309" s="4" customFormat="1" customHeight="1" spans="1:46">
      <c r="A309" s="36">
        <v>303</v>
      </c>
      <c r="B309" s="36"/>
      <c r="C309" s="2"/>
      <c r="D309" s="1" t="s">
        <v>792</v>
      </c>
      <c r="E309" s="2" t="s">
        <v>762</v>
      </c>
      <c r="F309" s="2"/>
      <c r="G309" s="2"/>
      <c r="H309" s="2" t="s">
        <v>205</v>
      </c>
      <c r="I309" s="36">
        <v>2</v>
      </c>
      <c r="J309" s="36"/>
      <c r="K309" s="36"/>
      <c r="L309" s="36"/>
      <c r="M309" s="36"/>
      <c r="N309" s="36"/>
      <c r="O309" s="36"/>
      <c r="P309" s="36"/>
      <c r="Q309" s="36"/>
      <c r="R309" s="37"/>
      <c r="S309" s="37"/>
      <c r="T309" s="38"/>
      <c r="U309" s="45"/>
      <c r="V309" s="45"/>
      <c r="W309" s="45"/>
      <c r="X309" s="45"/>
      <c r="Y309" s="45"/>
      <c r="Z309" s="45"/>
      <c r="AA309" s="45"/>
      <c r="AB309" s="45"/>
      <c r="AC309" s="45"/>
      <c r="AD309" s="39"/>
      <c r="AE309" s="40"/>
      <c r="AF309" s="38"/>
      <c r="AG309" s="38"/>
      <c r="AH309" s="38">
        <f t="shared" si="38"/>
        <v>360</v>
      </c>
      <c r="AI309" s="41"/>
      <c r="AJ309" s="42"/>
      <c r="AK309" s="42"/>
      <c r="AL309" s="42"/>
      <c r="AM309" s="42"/>
      <c r="AN309" s="43"/>
      <c r="AO309" s="42"/>
      <c r="AR309" s="4">
        <v>0.6</v>
      </c>
      <c r="AT309" s="4">
        <v>600</v>
      </c>
    </row>
    <row r="310" s="4" customFormat="1" customHeight="1" spans="1:46">
      <c r="A310" s="36">
        <v>304</v>
      </c>
      <c r="B310" s="36"/>
      <c r="C310" s="2"/>
      <c r="D310" s="1" t="s">
        <v>793</v>
      </c>
      <c r="E310" s="2" t="s">
        <v>762</v>
      </c>
      <c r="F310" s="2"/>
      <c r="G310" s="2"/>
      <c r="H310" s="2" t="s">
        <v>205</v>
      </c>
      <c r="I310" s="36">
        <v>20</v>
      </c>
      <c r="J310" s="36"/>
      <c r="K310" s="36"/>
      <c r="L310" s="36"/>
      <c r="M310" s="36"/>
      <c r="N310" s="36"/>
      <c r="O310" s="36"/>
      <c r="P310" s="36"/>
      <c r="Q310" s="36"/>
      <c r="R310" s="37"/>
      <c r="S310" s="37"/>
      <c r="T310" s="38"/>
      <c r="U310" s="45"/>
      <c r="V310" s="45"/>
      <c r="W310" s="45"/>
      <c r="X310" s="45"/>
      <c r="Y310" s="45"/>
      <c r="Z310" s="45"/>
      <c r="AA310" s="45"/>
      <c r="AB310" s="45"/>
      <c r="AC310" s="45"/>
      <c r="AD310" s="39"/>
      <c r="AE310" s="40"/>
      <c r="AF310" s="38"/>
      <c r="AG310" s="38"/>
      <c r="AH310" s="38">
        <f t="shared" si="38"/>
        <v>360</v>
      </c>
      <c r="AI310" s="41"/>
      <c r="AJ310" s="42"/>
      <c r="AK310" s="42"/>
      <c r="AL310" s="42"/>
      <c r="AM310" s="42"/>
      <c r="AN310" s="43"/>
      <c r="AO310" s="42"/>
      <c r="AR310" s="4">
        <v>0.6</v>
      </c>
      <c r="AT310" s="4">
        <v>600</v>
      </c>
    </row>
    <row r="311" s="4" customFormat="1" customHeight="1" spans="1:46">
      <c r="A311" s="36">
        <v>305</v>
      </c>
      <c r="B311" s="36"/>
      <c r="C311" s="2"/>
      <c r="D311" s="1" t="s">
        <v>793</v>
      </c>
      <c r="E311" s="2" t="s">
        <v>794</v>
      </c>
      <c r="F311" s="2"/>
      <c r="G311" s="2"/>
      <c r="H311" s="2" t="s">
        <v>205</v>
      </c>
      <c r="I311" s="36">
        <v>8</v>
      </c>
      <c r="J311" s="36"/>
      <c r="K311" s="36"/>
      <c r="L311" s="36"/>
      <c r="M311" s="36"/>
      <c r="N311" s="36"/>
      <c r="O311" s="36"/>
      <c r="P311" s="36"/>
      <c r="Q311" s="36"/>
      <c r="R311" s="37"/>
      <c r="S311" s="37"/>
      <c r="T311" s="38"/>
      <c r="U311" s="45"/>
      <c r="V311" s="45"/>
      <c r="W311" s="45"/>
      <c r="X311" s="45"/>
      <c r="Y311" s="45"/>
      <c r="Z311" s="45"/>
      <c r="AA311" s="45"/>
      <c r="AB311" s="45"/>
      <c r="AC311" s="45"/>
      <c r="AD311" s="39"/>
      <c r="AE311" s="40"/>
      <c r="AF311" s="38"/>
      <c r="AG311" s="38"/>
      <c r="AH311" s="38">
        <f t="shared" si="38"/>
        <v>360</v>
      </c>
      <c r="AI311" s="41"/>
      <c r="AJ311" s="42"/>
      <c r="AK311" s="42"/>
      <c r="AL311" s="42"/>
      <c r="AM311" s="42"/>
      <c r="AN311" s="43"/>
      <c r="AO311" s="42"/>
      <c r="AR311" s="4">
        <v>0.6</v>
      </c>
      <c r="AT311" s="4">
        <v>600</v>
      </c>
    </row>
    <row r="312" s="4" customFormat="1" customHeight="1" spans="1:46">
      <c r="A312" s="36">
        <v>306</v>
      </c>
      <c r="B312" s="36"/>
      <c r="C312" s="2"/>
      <c r="D312" s="1" t="s">
        <v>671</v>
      </c>
      <c r="E312" s="2" t="s">
        <v>795</v>
      </c>
      <c r="F312" s="2" t="s">
        <v>796</v>
      </c>
      <c r="G312" s="2"/>
      <c r="H312" s="2" t="s">
        <v>205</v>
      </c>
      <c r="I312" s="36">
        <v>2</v>
      </c>
      <c r="J312" s="36"/>
      <c r="K312" s="36"/>
      <c r="L312" s="36"/>
      <c r="M312" s="36"/>
      <c r="N312" s="36"/>
      <c r="O312" s="36"/>
      <c r="P312" s="36"/>
      <c r="Q312" s="36"/>
      <c r="R312" s="37"/>
      <c r="S312" s="37"/>
      <c r="T312" s="38"/>
      <c r="U312" s="45"/>
      <c r="V312" s="45"/>
      <c r="W312" s="45"/>
      <c r="X312" s="45"/>
      <c r="Y312" s="45"/>
      <c r="Z312" s="45"/>
      <c r="AA312" s="45"/>
      <c r="AB312" s="45"/>
      <c r="AC312" s="45"/>
      <c r="AD312" s="39"/>
      <c r="AE312" s="40"/>
      <c r="AF312" s="38"/>
      <c r="AG312" s="38"/>
      <c r="AH312" s="38">
        <v>240</v>
      </c>
      <c r="AI312" s="41"/>
      <c r="AJ312" s="42"/>
      <c r="AK312" s="42"/>
      <c r="AL312" s="42"/>
      <c r="AM312" s="42"/>
      <c r="AN312" s="43"/>
      <c r="AO312" s="42"/>
    </row>
    <row r="313" s="4" customFormat="1" customHeight="1" spans="1:46">
      <c r="A313" s="36">
        <v>307</v>
      </c>
      <c r="B313" s="36"/>
      <c r="C313" s="2"/>
      <c r="D313" s="1" t="s">
        <v>797</v>
      </c>
      <c r="E313" s="2" t="s">
        <v>717</v>
      </c>
      <c r="F313" s="2"/>
      <c r="G313" s="2"/>
      <c r="H313" s="2" t="s">
        <v>709</v>
      </c>
      <c r="I313" s="36">
        <v>31</v>
      </c>
      <c r="J313" s="36"/>
      <c r="K313" s="36"/>
      <c r="L313" s="36"/>
      <c r="M313" s="36"/>
      <c r="N313" s="36"/>
      <c r="O313" s="36"/>
      <c r="P313" s="36"/>
      <c r="Q313" s="36"/>
      <c r="R313" s="37"/>
      <c r="S313" s="37"/>
      <c r="T313" s="38"/>
      <c r="U313" s="45"/>
      <c r="V313" s="45"/>
      <c r="W313" s="45"/>
      <c r="X313" s="45"/>
      <c r="Y313" s="45"/>
      <c r="Z313" s="45"/>
      <c r="AA313" s="45"/>
      <c r="AB313" s="45"/>
      <c r="AC313" s="45"/>
      <c r="AD313" s="39"/>
      <c r="AE313" s="40"/>
      <c r="AF313" s="38"/>
      <c r="AG313" s="38"/>
      <c r="AH313" s="38">
        <f t="shared" ref="AH313:AH323" si="39">AR313*AQ313*I313</f>
        <v>434</v>
      </c>
      <c r="AI313" s="41"/>
      <c r="AJ313" s="42"/>
      <c r="AK313" s="42"/>
      <c r="AL313" s="42"/>
      <c r="AM313" s="42"/>
      <c r="AN313" s="43"/>
      <c r="AO313" s="42"/>
      <c r="AQ313" s="4">
        <v>100</v>
      </c>
      <c r="AR313" s="4">
        <v>0.14</v>
      </c>
    </row>
    <row r="314" s="4" customFormat="1" customHeight="1" spans="1:46">
      <c r="A314" s="36">
        <v>308</v>
      </c>
      <c r="B314" s="36"/>
      <c r="C314" s="2"/>
      <c r="D314" s="1" t="s">
        <v>797</v>
      </c>
      <c r="E314" s="2" t="s">
        <v>711</v>
      </c>
      <c r="F314" s="2"/>
      <c r="G314" s="2"/>
      <c r="H314" s="2" t="s">
        <v>709</v>
      </c>
      <c r="I314" s="36">
        <v>23</v>
      </c>
      <c r="J314" s="36"/>
      <c r="K314" s="36"/>
      <c r="L314" s="36"/>
      <c r="M314" s="36"/>
      <c r="N314" s="36"/>
      <c r="O314" s="36"/>
      <c r="P314" s="36"/>
      <c r="Q314" s="36"/>
      <c r="R314" s="37"/>
      <c r="S314" s="37"/>
      <c r="T314" s="38"/>
      <c r="U314" s="45"/>
      <c r="V314" s="45"/>
      <c r="W314" s="45"/>
      <c r="X314" s="45"/>
      <c r="Y314" s="45"/>
      <c r="Z314" s="45"/>
      <c r="AA314" s="45"/>
      <c r="AB314" s="45"/>
      <c r="AC314" s="45"/>
      <c r="AD314" s="39"/>
      <c r="AE314" s="40"/>
      <c r="AF314" s="38"/>
      <c r="AG314" s="38"/>
      <c r="AH314" s="38">
        <f t="shared" si="39"/>
        <v>257.6</v>
      </c>
      <c r="AI314" s="41"/>
      <c r="AJ314" s="42"/>
      <c r="AK314" s="42"/>
      <c r="AL314" s="42"/>
      <c r="AM314" s="42"/>
      <c r="AN314" s="43"/>
      <c r="AO314" s="42"/>
      <c r="AQ314" s="4">
        <v>80</v>
      </c>
      <c r="AR314" s="4">
        <v>0.14</v>
      </c>
    </row>
    <row r="315" s="4" customFormat="1" customHeight="1" spans="1:46">
      <c r="A315" s="36">
        <v>309</v>
      </c>
      <c r="B315" s="36"/>
      <c r="C315" s="2"/>
      <c r="D315" s="1" t="s">
        <v>797</v>
      </c>
      <c r="E315" s="2" t="s">
        <v>798</v>
      </c>
      <c r="F315" s="2"/>
      <c r="G315" s="2"/>
      <c r="H315" s="2" t="s">
        <v>709</v>
      </c>
      <c r="I315" s="36">
        <v>1</v>
      </c>
      <c r="J315" s="36"/>
      <c r="K315" s="36"/>
      <c r="L315" s="36"/>
      <c r="M315" s="36"/>
      <c r="N315" s="36"/>
      <c r="O315" s="36"/>
      <c r="P315" s="36"/>
      <c r="Q315" s="36"/>
      <c r="R315" s="37"/>
      <c r="S315" s="37"/>
      <c r="T315" s="38"/>
      <c r="U315" s="45"/>
      <c r="V315" s="45"/>
      <c r="W315" s="45"/>
      <c r="X315" s="45"/>
      <c r="Y315" s="45"/>
      <c r="Z315" s="45"/>
      <c r="AA315" s="45"/>
      <c r="AB315" s="45"/>
      <c r="AC315" s="45"/>
      <c r="AD315" s="39"/>
      <c r="AE315" s="40"/>
      <c r="AF315" s="38"/>
      <c r="AG315" s="38"/>
      <c r="AH315" s="38">
        <f t="shared" si="39"/>
        <v>1272.32</v>
      </c>
      <c r="AI315" s="41"/>
      <c r="AJ315" s="42"/>
      <c r="AK315" s="42"/>
      <c r="AL315" s="42"/>
      <c r="AM315" s="42"/>
      <c r="AN315" s="43"/>
      <c r="AO315" s="42"/>
      <c r="AQ315" s="4">
        <v>9088</v>
      </c>
      <c r="AR315" s="4">
        <v>0.14</v>
      </c>
    </row>
    <row r="316" s="4" customFormat="1" customHeight="1" spans="1:46">
      <c r="A316" s="36">
        <v>310</v>
      </c>
      <c r="B316" s="36"/>
      <c r="C316" s="2"/>
      <c r="D316" s="1" t="s">
        <v>797</v>
      </c>
      <c r="E316" s="2" t="s">
        <v>799</v>
      </c>
      <c r="F316" s="2"/>
      <c r="G316" s="2"/>
      <c r="H316" s="2" t="s">
        <v>709</v>
      </c>
      <c r="I316" s="36">
        <v>2</v>
      </c>
      <c r="J316" s="36"/>
      <c r="K316" s="36"/>
      <c r="L316" s="36"/>
      <c r="M316" s="36"/>
      <c r="N316" s="36"/>
      <c r="O316" s="36"/>
      <c r="P316" s="36"/>
      <c r="Q316" s="36"/>
      <c r="R316" s="37"/>
      <c r="S316" s="37"/>
      <c r="T316" s="38"/>
      <c r="U316" s="45"/>
      <c r="V316" s="45"/>
      <c r="W316" s="45"/>
      <c r="X316" s="45"/>
      <c r="Y316" s="45"/>
      <c r="Z316" s="45"/>
      <c r="AA316" s="45"/>
      <c r="AB316" s="45"/>
      <c r="AC316" s="45"/>
      <c r="AD316" s="39"/>
      <c r="AE316" s="40"/>
      <c r="AF316" s="38"/>
      <c r="AG316" s="38"/>
      <c r="AH316" s="38">
        <f t="shared" si="39"/>
        <v>276.64</v>
      </c>
      <c r="AI316" s="41"/>
      <c r="AJ316" s="42"/>
      <c r="AK316" s="42"/>
      <c r="AL316" s="42"/>
      <c r="AM316" s="42"/>
      <c r="AN316" s="43"/>
      <c r="AO316" s="42"/>
      <c r="AQ316" s="4">
        <v>988</v>
      </c>
      <c r="AR316" s="4">
        <v>0.14</v>
      </c>
    </row>
    <row r="317" s="4" customFormat="1" customHeight="1" spans="1:46">
      <c r="A317" s="36">
        <v>311</v>
      </c>
      <c r="B317" s="36"/>
      <c r="C317" s="2"/>
      <c r="D317" s="1" t="s">
        <v>797</v>
      </c>
      <c r="E317" s="2" t="s">
        <v>747</v>
      </c>
      <c r="F317" s="2"/>
      <c r="G317" s="2"/>
      <c r="H317" s="2" t="s">
        <v>709</v>
      </c>
      <c r="I317" s="36">
        <v>4</v>
      </c>
      <c r="J317" s="36"/>
      <c r="K317" s="36"/>
      <c r="L317" s="36"/>
      <c r="M317" s="36"/>
      <c r="N317" s="36"/>
      <c r="O317" s="36"/>
      <c r="P317" s="36"/>
      <c r="Q317" s="36"/>
      <c r="R317" s="37"/>
      <c r="S317" s="37"/>
      <c r="T317" s="38"/>
      <c r="U317" s="45"/>
      <c r="V317" s="45"/>
      <c r="W317" s="45"/>
      <c r="X317" s="45"/>
      <c r="Y317" s="45"/>
      <c r="Z317" s="45"/>
      <c r="AA317" s="45"/>
      <c r="AB317" s="45"/>
      <c r="AC317" s="45"/>
      <c r="AD317" s="39"/>
      <c r="AE317" s="40"/>
      <c r="AF317" s="38"/>
      <c r="AG317" s="38"/>
      <c r="AH317" s="38">
        <f t="shared" si="39"/>
        <v>441.28</v>
      </c>
      <c r="AI317" s="41"/>
      <c r="AJ317" s="42"/>
      <c r="AK317" s="42"/>
      <c r="AL317" s="42"/>
      <c r="AM317" s="42"/>
      <c r="AN317" s="43"/>
      <c r="AO317" s="42"/>
      <c r="AQ317" s="4">
        <v>788</v>
      </c>
      <c r="AR317" s="4">
        <v>0.14</v>
      </c>
    </row>
    <row r="318" s="4" customFormat="1" customHeight="1" spans="1:46">
      <c r="A318" s="36">
        <v>312</v>
      </c>
      <c r="B318" s="36"/>
      <c r="C318" s="2"/>
      <c r="D318" s="1" t="s">
        <v>797</v>
      </c>
      <c r="E318" s="2" t="s">
        <v>800</v>
      </c>
      <c r="F318" s="2"/>
      <c r="G318" s="2"/>
      <c r="H318" s="2" t="s">
        <v>709</v>
      </c>
      <c r="I318" s="36">
        <v>127</v>
      </c>
      <c r="J318" s="36"/>
      <c r="K318" s="36"/>
      <c r="L318" s="36"/>
      <c r="M318" s="36"/>
      <c r="N318" s="36"/>
      <c r="O318" s="36"/>
      <c r="P318" s="36"/>
      <c r="Q318" s="36"/>
      <c r="R318" s="37"/>
      <c r="S318" s="37"/>
      <c r="T318" s="38"/>
      <c r="U318" s="45"/>
      <c r="V318" s="45"/>
      <c r="W318" s="45"/>
      <c r="X318" s="45"/>
      <c r="Y318" s="45"/>
      <c r="Z318" s="45"/>
      <c r="AA318" s="45"/>
      <c r="AB318" s="45"/>
      <c r="AC318" s="45"/>
      <c r="AD318" s="39"/>
      <c r="AE318" s="40"/>
      <c r="AF318" s="38"/>
      <c r="AG318" s="38"/>
      <c r="AH318" s="38">
        <f t="shared" si="39"/>
        <v>1066.8</v>
      </c>
      <c r="AI318" s="41"/>
      <c r="AJ318" s="42"/>
      <c r="AK318" s="42"/>
      <c r="AL318" s="42"/>
      <c r="AM318" s="42"/>
      <c r="AN318" s="43"/>
      <c r="AO318" s="42"/>
      <c r="AQ318" s="4">
        <v>60</v>
      </c>
      <c r="AR318" s="4">
        <v>0.14</v>
      </c>
    </row>
    <row r="319" s="4" customFormat="1" customHeight="1" spans="1:46">
      <c r="A319" s="36">
        <v>313</v>
      </c>
      <c r="B319" s="36"/>
      <c r="C319" s="2"/>
      <c r="D319" s="1" t="s">
        <v>797</v>
      </c>
      <c r="E319" s="2" t="s">
        <v>748</v>
      </c>
      <c r="F319" s="2"/>
      <c r="G319" s="2"/>
      <c r="H319" s="2" t="s">
        <v>709</v>
      </c>
      <c r="I319" s="36">
        <v>3</v>
      </c>
      <c r="J319" s="36"/>
      <c r="K319" s="36"/>
      <c r="L319" s="36"/>
      <c r="M319" s="36"/>
      <c r="N319" s="36"/>
      <c r="O319" s="36"/>
      <c r="P319" s="36"/>
      <c r="Q319" s="36"/>
      <c r="R319" s="37"/>
      <c r="S319" s="37"/>
      <c r="T319" s="38"/>
      <c r="U319" s="45"/>
      <c r="V319" s="45"/>
      <c r="W319" s="45"/>
      <c r="X319" s="45"/>
      <c r="Y319" s="45"/>
      <c r="Z319" s="45"/>
      <c r="AA319" s="45"/>
      <c r="AB319" s="45"/>
      <c r="AC319" s="45"/>
      <c r="AD319" s="39"/>
      <c r="AE319" s="40"/>
      <c r="AF319" s="38"/>
      <c r="AG319" s="38"/>
      <c r="AH319" s="38">
        <f t="shared" si="39"/>
        <v>372.96</v>
      </c>
      <c r="AI319" s="41"/>
      <c r="AJ319" s="42"/>
      <c r="AK319" s="42"/>
      <c r="AL319" s="42"/>
      <c r="AM319" s="42"/>
      <c r="AN319" s="43"/>
      <c r="AO319" s="42"/>
      <c r="AQ319" s="4">
        <v>888</v>
      </c>
      <c r="AR319" s="4">
        <v>0.14</v>
      </c>
    </row>
    <row r="320" s="4" customFormat="1" customHeight="1" spans="1:46">
      <c r="A320" s="36">
        <v>314</v>
      </c>
      <c r="B320" s="36"/>
      <c r="C320" s="2"/>
      <c r="D320" s="1" t="s">
        <v>797</v>
      </c>
      <c r="E320" s="2" t="s">
        <v>801</v>
      </c>
      <c r="F320" s="2"/>
      <c r="G320" s="2"/>
      <c r="H320" s="2" t="s">
        <v>709</v>
      </c>
      <c r="I320" s="36">
        <v>2</v>
      </c>
      <c r="J320" s="36"/>
      <c r="K320" s="36"/>
      <c r="L320" s="36"/>
      <c r="M320" s="36"/>
      <c r="N320" s="36"/>
      <c r="O320" s="36"/>
      <c r="P320" s="36"/>
      <c r="Q320" s="36"/>
      <c r="R320" s="37"/>
      <c r="S320" s="37"/>
      <c r="T320" s="38"/>
      <c r="U320" s="45"/>
      <c r="V320" s="45"/>
      <c r="W320" s="45"/>
      <c r="X320" s="45"/>
      <c r="Y320" s="45"/>
      <c r="Z320" s="45"/>
      <c r="AA320" s="45"/>
      <c r="AB320" s="45"/>
      <c r="AC320" s="45"/>
      <c r="AD320" s="39"/>
      <c r="AE320" s="40"/>
      <c r="AF320" s="38"/>
      <c r="AG320" s="38"/>
      <c r="AH320" s="38">
        <f t="shared" si="39"/>
        <v>1198.4</v>
      </c>
      <c r="AI320" s="41"/>
      <c r="AJ320" s="42"/>
      <c r="AK320" s="42"/>
      <c r="AL320" s="42"/>
      <c r="AM320" s="42"/>
      <c r="AN320" s="43"/>
      <c r="AO320" s="42"/>
      <c r="AQ320" s="4">
        <v>4280</v>
      </c>
      <c r="AR320" s="4">
        <v>0.14</v>
      </c>
    </row>
    <row r="321" s="4" customFormat="1" customHeight="1" spans="1:46">
      <c r="A321" s="36">
        <v>315</v>
      </c>
      <c r="B321" s="36"/>
      <c r="C321" s="2"/>
      <c r="D321" s="1" t="s">
        <v>797</v>
      </c>
      <c r="E321" s="2" t="s">
        <v>751</v>
      </c>
      <c r="F321" s="2"/>
      <c r="G321" s="2"/>
      <c r="H321" s="2" t="s">
        <v>709</v>
      </c>
      <c r="I321" s="36">
        <v>59</v>
      </c>
      <c r="J321" s="36"/>
      <c r="K321" s="36"/>
      <c r="L321" s="36"/>
      <c r="M321" s="36"/>
      <c r="N321" s="36"/>
      <c r="O321" s="36"/>
      <c r="P321" s="36"/>
      <c r="Q321" s="36"/>
      <c r="R321" s="37"/>
      <c r="S321" s="37"/>
      <c r="T321" s="38"/>
      <c r="U321" s="45"/>
      <c r="V321" s="45"/>
      <c r="W321" s="45"/>
      <c r="X321" s="45"/>
      <c r="Y321" s="45"/>
      <c r="Z321" s="45"/>
      <c r="AA321" s="45"/>
      <c r="AB321" s="45"/>
      <c r="AC321" s="45"/>
      <c r="AD321" s="39"/>
      <c r="AE321" s="40"/>
      <c r="AF321" s="38"/>
      <c r="AG321" s="38"/>
      <c r="AH321" s="38">
        <f t="shared" si="39"/>
        <v>578.2</v>
      </c>
      <c r="AI321" s="41"/>
      <c r="AJ321" s="42"/>
      <c r="AK321" s="42"/>
      <c r="AL321" s="42"/>
      <c r="AM321" s="42"/>
      <c r="AN321" s="43"/>
      <c r="AO321" s="42"/>
      <c r="AQ321" s="4">
        <v>70</v>
      </c>
      <c r="AR321" s="4">
        <v>0.14</v>
      </c>
    </row>
    <row r="322" s="4" customFormat="1" customHeight="1" spans="1:46">
      <c r="A322" s="36">
        <v>316</v>
      </c>
      <c r="B322" s="36"/>
      <c r="C322" s="2"/>
      <c r="D322" s="1" t="s">
        <v>797</v>
      </c>
      <c r="E322" s="2" t="s">
        <v>745</v>
      </c>
      <c r="F322" s="2"/>
      <c r="G322" s="2"/>
      <c r="H322" s="2" t="s">
        <v>709</v>
      </c>
      <c r="I322" s="36">
        <v>42</v>
      </c>
      <c r="J322" s="36"/>
      <c r="K322" s="36"/>
      <c r="L322" s="36"/>
      <c r="M322" s="36"/>
      <c r="N322" s="36"/>
      <c r="O322" s="36"/>
      <c r="P322" s="36"/>
      <c r="Q322" s="36"/>
      <c r="R322" s="37"/>
      <c r="S322" s="37"/>
      <c r="T322" s="38"/>
      <c r="U322" s="45"/>
      <c r="V322" s="45"/>
      <c r="W322" s="45"/>
      <c r="X322" s="45"/>
      <c r="Y322" s="45"/>
      <c r="Z322" s="45"/>
      <c r="AA322" s="45"/>
      <c r="AB322" s="45"/>
      <c r="AC322" s="45"/>
      <c r="AD322" s="39"/>
      <c r="AE322" s="40"/>
      <c r="AF322" s="38"/>
      <c r="AG322" s="38"/>
      <c r="AH322" s="38">
        <f t="shared" si="39"/>
        <v>6397.44</v>
      </c>
      <c r="AI322" s="41"/>
      <c r="AJ322" s="42"/>
      <c r="AK322" s="42"/>
      <c r="AL322" s="42"/>
      <c r="AM322" s="42"/>
      <c r="AN322" s="43"/>
      <c r="AO322" s="42"/>
      <c r="AQ322" s="4">
        <v>1088</v>
      </c>
      <c r="AR322" s="4">
        <v>0.14</v>
      </c>
    </row>
    <row r="323" s="4" customFormat="1" customHeight="1" spans="1:46">
      <c r="A323" s="36">
        <v>317</v>
      </c>
      <c r="B323" s="36"/>
      <c r="C323" s="2"/>
      <c r="D323" s="1" t="s">
        <v>797</v>
      </c>
      <c r="E323" s="2" t="s">
        <v>802</v>
      </c>
      <c r="F323" s="2"/>
      <c r="G323" s="2"/>
      <c r="H323" s="2" t="s">
        <v>709</v>
      </c>
      <c r="I323" s="36">
        <v>28</v>
      </c>
      <c r="J323" s="36"/>
      <c r="K323" s="36"/>
      <c r="L323" s="36"/>
      <c r="M323" s="36"/>
      <c r="N323" s="36"/>
      <c r="O323" s="36"/>
      <c r="P323" s="36"/>
      <c r="Q323" s="36"/>
      <c r="R323" s="37"/>
      <c r="S323" s="37"/>
      <c r="T323" s="38"/>
      <c r="U323" s="45"/>
      <c r="V323" s="45"/>
      <c r="W323" s="45"/>
      <c r="X323" s="45"/>
      <c r="Y323" s="45"/>
      <c r="Z323" s="45"/>
      <c r="AA323" s="45"/>
      <c r="AB323" s="45"/>
      <c r="AC323" s="45"/>
      <c r="AD323" s="39"/>
      <c r="AE323" s="40"/>
      <c r="AF323" s="38"/>
      <c r="AG323" s="38"/>
      <c r="AH323" s="38">
        <f t="shared" si="39"/>
        <v>196</v>
      </c>
      <c r="AI323" s="41"/>
      <c r="AJ323" s="42"/>
      <c r="AK323" s="42"/>
      <c r="AL323" s="42"/>
      <c r="AM323" s="42"/>
      <c r="AN323" s="43"/>
      <c r="AO323" s="42"/>
      <c r="AQ323" s="4">
        <v>50</v>
      </c>
      <c r="AR323" s="4">
        <v>0.14</v>
      </c>
    </row>
    <row r="324" s="4" customFormat="1" customHeight="1" spans="1:46">
      <c r="A324" s="36">
        <v>318</v>
      </c>
      <c r="B324" s="36"/>
      <c r="C324" s="2"/>
      <c r="D324" s="1" t="s">
        <v>803</v>
      </c>
      <c r="E324" s="2" t="s">
        <v>804</v>
      </c>
      <c r="F324" s="2" t="s">
        <v>805</v>
      </c>
      <c r="G324" s="2"/>
      <c r="H324" s="2" t="s">
        <v>205</v>
      </c>
      <c r="I324" s="36">
        <v>1</v>
      </c>
      <c r="J324" s="36"/>
      <c r="K324" s="36"/>
      <c r="L324" s="36"/>
      <c r="M324" s="36"/>
      <c r="N324" s="36"/>
      <c r="O324" s="36"/>
      <c r="P324" s="36"/>
      <c r="Q324" s="36"/>
      <c r="R324" s="37"/>
      <c r="S324" s="37"/>
      <c r="T324" s="38"/>
      <c r="U324" s="45"/>
      <c r="V324" s="45"/>
      <c r="W324" s="45"/>
      <c r="X324" s="45"/>
      <c r="Y324" s="45"/>
      <c r="Z324" s="45"/>
      <c r="AA324" s="45"/>
      <c r="AB324" s="45"/>
      <c r="AC324" s="45"/>
      <c r="AD324" s="39"/>
      <c r="AE324" s="40"/>
      <c r="AF324" s="38"/>
      <c r="AG324" s="38"/>
      <c r="AH324" s="38">
        <f t="shared" ref="AH324:AH341" si="40">AR324*AT324</f>
        <v>960</v>
      </c>
      <c r="AI324" s="41"/>
      <c r="AJ324" s="42"/>
      <c r="AK324" s="42"/>
      <c r="AL324" s="42"/>
      <c r="AM324" s="42"/>
      <c r="AN324" s="43"/>
      <c r="AO324" s="42"/>
      <c r="AR324" s="4">
        <v>0.6</v>
      </c>
      <c r="AT324" s="4">
        <v>1600</v>
      </c>
    </row>
    <row r="325" s="4" customFormat="1" customHeight="1" spans="1:46">
      <c r="A325" s="36">
        <v>319</v>
      </c>
      <c r="B325" s="36"/>
      <c r="C325" s="2"/>
      <c r="D325" s="1" t="s">
        <v>434</v>
      </c>
      <c r="E325" s="2" t="s">
        <v>806</v>
      </c>
      <c r="F325" s="2" t="s">
        <v>807</v>
      </c>
      <c r="G325" s="2"/>
      <c r="H325" s="2" t="s">
        <v>205</v>
      </c>
      <c r="I325" s="36">
        <v>2</v>
      </c>
      <c r="J325" s="36"/>
      <c r="K325" s="36"/>
      <c r="L325" s="36"/>
      <c r="M325" s="36"/>
      <c r="N325" s="36"/>
      <c r="O325" s="36"/>
      <c r="P325" s="36"/>
      <c r="Q325" s="36"/>
      <c r="R325" s="37"/>
      <c r="S325" s="37"/>
      <c r="T325" s="38"/>
      <c r="U325" s="45"/>
      <c r="V325" s="45"/>
      <c r="W325" s="45"/>
      <c r="X325" s="45"/>
      <c r="Y325" s="45"/>
      <c r="Z325" s="45"/>
      <c r="AA325" s="45"/>
      <c r="AB325" s="45"/>
      <c r="AC325" s="45"/>
      <c r="AD325" s="39"/>
      <c r="AE325" s="40"/>
      <c r="AF325" s="38"/>
      <c r="AG325" s="38"/>
      <c r="AH325" s="38">
        <f t="shared" si="40"/>
        <v>399.6</v>
      </c>
      <c r="AI325" s="41"/>
      <c r="AJ325" s="42"/>
      <c r="AK325" s="42"/>
      <c r="AL325" s="42"/>
      <c r="AM325" s="42"/>
      <c r="AN325" s="43"/>
      <c r="AO325" s="42"/>
      <c r="AR325" s="4">
        <v>0.6</v>
      </c>
      <c r="AT325" s="4">
        <v>666</v>
      </c>
    </row>
    <row r="326" s="4" customFormat="1" customHeight="1" spans="1:46">
      <c r="A326" s="36">
        <v>320</v>
      </c>
      <c r="B326" s="36"/>
      <c r="C326" s="2"/>
      <c r="D326" s="1" t="s">
        <v>808</v>
      </c>
      <c r="E326" s="2" t="s">
        <v>721</v>
      </c>
      <c r="F326" s="2"/>
      <c r="G326" s="2"/>
      <c r="H326" s="2" t="s">
        <v>205</v>
      </c>
      <c r="I326" s="36">
        <v>1</v>
      </c>
      <c r="J326" s="36"/>
      <c r="K326" s="36"/>
      <c r="L326" s="36"/>
      <c r="M326" s="36"/>
      <c r="N326" s="36"/>
      <c r="O326" s="36"/>
      <c r="P326" s="36"/>
      <c r="Q326" s="36"/>
      <c r="R326" s="37"/>
      <c r="S326" s="37"/>
      <c r="T326" s="38"/>
      <c r="U326" s="45"/>
      <c r="V326" s="45"/>
      <c r="W326" s="45"/>
      <c r="X326" s="45"/>
      <c r="Y326" s="45"/>
      <c r="Z326" s="45"/>
      <c r="AA326" s="45"/>
      <c r="AB326" s="45"/>
      <c r="AC326" s="45"/>
      <c r="AD326" s="39"/>
      <c r="AE326" s="40"/>
      <c r="AF326" s="38"/>
      <c r="AG326" s="38"/>
      <c r="AH326" s="38">
        <f t="shared" si="40"/>
        <v>288</v>
      </c>
      <c r="AI326" s="41"/>
      <c r="AJ326" s="42"/>
      <c r="AK326" s="42"/>
      <c r="AL326" s="42"/>
      <c r="AM326" s="42"/>
      <c r="AN326" s="43"/>
      <c r="AO326" s="42"/>
      <c r="AR326" s="4">
        <v>0.6</v>
      </c>
      <c r="AT326" s="4">
        <v>480</v>
      </c>
    </row>
    <row r="327" s="4" customFormat="1" customHeight="1" spans="1:46">
      <c r="A327" s="36">
        <v>321</v>
      </c>
      <c r="B327" s="36"/>
      <c r="C327" s="2"/>
      <c r="D327" s="1" t="s">
        <v>710</v>
      </c>
      <c r="E327" s="2" t="s">
        <v>763</v>
      </c>
      <c r="F327" s="2" t="s">
        <v>809</v>
      </c>
      <c r="G327" s="2"/>
      <c r="H327" s="2" t="s">
        <v>205</v>
      </c>
      <c r="I327" s="36">
        <v>2</v>
      </c>
      <c r="J327" s="36"/>
      <c r="K327" s="36"/>
      <c r="L327" s="36"/>
      <c r="M327" s="36"/>
      <c r="N327" s="36"/>
      <c r="O327" s="36"/>
      <c r="P327" s="36"/>
      <c r="Q327" s="36"/>
      <c r="R327" s="37"/>
      <c r="S327" s="37"/>
      <c r="T327" s="38"/>
      <c r="U327" s="45"/>
      <c r="V327" s="45"/>
      <c r="W327" s="45"/>
      <c r="X327" s="45"/>
      <c r="Y327" s="45"/>
      <c r="Z327" s="45"/>
      <c r="AA327" s="45"/>
      <c r="AB327" s="45"/>
      <c r="AC327" s="45"/>
      <c r="AD327" s="39"/>
      <c r="AE327" s="40"/>
      <c r="AF327" s="38"/>
      <c r="AG327" s="38"/>
      <c r="AH327" s="38">
        <f t="shared" si="40"/>
        <v>345.6</v>
      </c>
      <c r="AI327" s="41"/>
      <c r="AJ327" s="42"/>
      <c r="AK327" s="42"/>
      <c r="AL327" s="42"/>
      <c r="AM327" s="42"/>
      <c r="AN327" s="43"/>
      <c r="AO327" s="42"/>
      <c r="AR327" s="4">
        <v>0.6</v>
      </c>
      <c r="AT327" s="4">
        <v>576</v>
      </c>
    </row>
    <row r="328" s="4" customFormat="1" customHeight="1" spans="1:46">
      <c r="A328" s="36">
        <v>322</v>
      </c>
      <c r="B328" s="36"/>
      <c r="C328" s="2"/>
      <c r="D328" s="1" t="s">
        <v>810</v>
      </c>
      <c r="E328" s="2" t="s">
        <v>811</v>
      </c>
      <c r="F328" s="2" t="s">
        <v>812</v>
      </c>
      <c r="G328" s="2"/>
      <c r="H328" s="2" t="s">
        <v>205</v>
      </c>
      <c r="I328" s="36">
        <v>3</v>
      </c>
      <c r="J328" s="36"/>
      <c r="K328" s="36"/>
      <c r="L328" s="36"/>
      <c r="M328" s="36"/>
      <c r="N328" s="36"/>
      <c r="O328" s="36"/>
      <c r="P328" s="36"/>
      <c r="Q328" s="36"/>
      <c r="R328" s="37"/>
      <c r="S328" s="37"/>
      <c r="T328" s="38"/>
      <c r="U328" s="45"/>
      <c r="V328" s="45"/>
      <c r="W328" s="45"/>
      <c r="X328" s="45"/>
      <c r="Y328" s="45"/>
      <c r="Z328" s="45"/>
      <c r="AA328" s="45"/>
      <c r="AB328" s="45"/>
      <c r="AC328" s="45"/>
      <c r="AD328" s="39"/>
      <c r="AE328" s="40"/>
      <c r="AF328" s="38"/>
      <c r="AG328" s="38"/>
      <c r="AH328" s="38">
        <f t="shared" si="40"/>
        <v>360</v>
      </c>
      <c r="AI328" s="41"/>
      <c r="AJ328" s="42"/>
      <c r="AK328" s="42"/>
      <c r="AL328" s="42"/>
      <c r="AM328" s="42"/>
      <c r="AN328" s="43"/>
      <c r="AO328" s="42"/>
      <c r="AR328" s="4">
        <v>0.6</v>
      </c>
      <c r="AT328" s="4">
        <v>600</v>
      </c>
    </row>
    <row r="329" s="4" customFormat="1" customHeight="1" spans="1:46">
      <c r="A329" s="36">
        <v>323</v>
      </c>
      <c r="B329" s="36"/>
      <c r="C329" s="2"/>
      <c r="D329" s="1" t="s">
        <v>813</v>
      </c>
      <c r="E329" s="2" t="s">
        <v>814</v>
      </c>
      <c r="F329" s="2"/>
      <c r="G329" s="2"/>
      <c r="H329" s="2" t="s">
        <v>205</v>
      </c>
      <c r="I329" s="36">
        <v>4</v>
      </c>
      <c r="J329" s="36"/>
      <c r="K329" s="36"/>
      <c r="L329" s="36"/>
      <c r="M329" s="36"/>
      <c r="N329" s="36"/>
      <c r="O329" s="36"/>
      <c r="P329" s="36"/>
      <c r="Q329" s="36"/>
      <c r="R329" s="37"/>
      <c r="S329" s="37"/>
      <c r="T329" s="38"/>
      <c r="U329" s="45"/>
      <c r="V329" s="45"/>
      <c r="W329" s="45"/>
      <c r="X329" s="45"/>
      <c r="Y329" s="45"/>
      <c r="Z329" s="45"/>
      <c r="AA329" s="45"/>
      <c r="AB329" s="45"/>
      <c r="AC329" s="45"/>
      <c r="AD329" s="39"/>
      <c r="AE329" s="40"/>
      <c r="AF329" s="38"/>
      <c r="AG329" s="38"/>
      <c r="AH329" s="38">
        <f t="shared" si="40"/>
        <v>480</v>
      </c>
      <c r="AI329" s="41"/>
      <c r="AJ329" s="42"/>
      <c r="AK329" s="42"/>
      <c r="AL329" s="42"/>
      <c r="AM329" s="42"/>
      <c r="AN329" s="43"/>
      <c r="AO329" s="42"/>
      <c r="AR329" s="4">
        <v>0.6</v>
      </c>
      <c r="AT329" s="4">
        <v>800</v>
      </c>
    </row>
    <row r="330" s="4" customFormat="1" customHeight="1" spans="1:46">
      <c r="A330" s="36">
        <v>324</v>
      </c>
      <c r="B330" s="36"/>
      <c r="C330" s="2"/>
      <c r="D330" s="1" t="s">
        <v>813</v>
      </c>
      <c r="E330" s="2" t="s">
        <v>815</v>
      </c>
      <c r="F330" s="2" t="s">
        <v>816</v>
      </c>
      <c r="G330" s="2"/>
      <c r="H330" s="2" t="s">
        <v>205</v>
      </c>
      <c r="I330" s="36">
        <v>4</v>
      </c>
      <c r="J330" s="36"/>
      <c r="K330" s="36"/>
      <c r="L330" s="36"/>
      <c r="M330" s="36"/>
      <c r="N330" s="36"/>
      <c r="O330" s="36"/>
      <c r="P330" s="36"/>
      <c r="Q330" s="36"/>
      <c r="R330" s="37"/>
      <c r="S330" s="37"/>
      <c r="T330" s="38"/>
      <c r="U330" s="45"/>
      <c r="V330" s="45"/>
      <c r="W330" s="45"/>
      <c r="X330" s="45"/>
      <c r="Y330" s="45"/>
      <c r="Z330" s="45"/>
      <c r="AA330" s="45"/>
      <c r="AB330" s="45"/>
      <c r="AC330" s="45"/>
      <c r="AD330" s="39"/>
      <c r="AE330" s="40"/>
      <c r="AF330" s="38"/>
      <c r="AG330" s="38"/>
      <c r="AH330" s="38">
        <f t="shared" si="40"/>
        <v>192</v>
      </c>
      <c r="AI330" s="41"/>
      <c r="AJ330" s="42"/>
      <c r="AK330" s="42"/>
      <c r="AL330" s="42"/>
      <c r="AM330" s="42"/>
      <c r="AN330" s="43"/>
      <c r="AO330" s="42"/>
      <c r="AR330" s="4">
        <v>0.6</v>
      </c>
      <c r="AT330" s="4">
        <f>5*64</f>
        <v>320</v>
      </c>
    </row>
    <row r="331" s="4" customFormat="1" customHeight="1" spans="1:46">
      <c r="A331" s="36">
        <v>325</v>
      </c>
      <c r="B331" s="36"/>
      <c r="C331" s="2"/>
      <c r="D331" s="1" t="s">
        <v>797</v>
      </c>
      <c r="E331" s="2" t="s">
        <v>767</v>
      </c>
      <c r="F331" s="2" t="s">
        <v>787</v>
      </c>
      <c r="G331" s="2"/>
      <c r="H331" s="2" t="s">
        <v>205</v>
      </c>
      <c r="I331" s="36">
        <v>4</v>
      </c>
      <c r="J331" s="36"/>
      <c r="K331" s="36"/>
      <c r="L331" s="36"/>
      <c r="M331" s="36"/>
      <c r="N331" s="36"/>
      <c r="O331" s="36"/>
      <c r="P331" s="36"/>
      <c r="Q331" s="36"/>
      <c r="R331" s="37"/>
      <c r="S331" s="37"/>
      <c r="T331" s="38"/>
      <c r="U331" s="45"/>
      <c r="V331" s="45"/>
      <c r="W331" s="45"/>
      <c r="X331" s="45"/>
      <c r="Y331" s="45"/>
      <c r="Z331" s="45"/>
      <c r="AA331" s="45"/>
      <c r="AB331" s="45"/>
      <c r="AC331" s="45"/>
      <c r="AD331" s="39"/>
      <c r="AE331" s="40"/>
      <c r="AF331" s="38"/>
      <c r="AG331" s="38"/>
      <c r="AH331" s="38">
        <f t="shared" si="40"/>
        <v>540</v>
      </c>
      <c r="AI331" s="41"/>
      <c r="AJ331" s="42"/>
      <c r="AK331" s="42"/>
      <c r="AL331" s="42"/>
      <c r="AM331" s="42"/>
      <c r="AN331" s="43"/>
      <c r="AO331" s="42"/>
      <c r="AR331" s="4">
        <v>0.6</v>
      </c>
      <c r="AT331" s="4">
        <v>900</v>
      </c>
    </row>
    <row r="332" s="4" customFormat="1" customHeight="1" spans="1:46">
      <c r="A332" s="36">
        <v>326</v>
      </c>
      <c r="B332" s="36"/>
      <c r="C332" s="2"/>
      <c r="D332" s="1" t="s">
        <v>817</v>
      </c>
      <c r="E332" s="2" t="s">
        <v>818</v>
      </c>
      <c r="F332" s="2"/>
      <c r="G332" s="2"/>
      <c r="H332" s="2" t="s">
        <v>205</v>
      </c>
      <c r="I332" s="36">
        <v>1</v>
      </c>
      <c r="J332" s="36"/>
      <c r="K332" s="36"/>
      <c r="L332" s="36"/>
      <c r="M332" s="36"/>
      <c r="N332" s="36"/>
      <c r="O332" s="36"/>
      <c r="P332" s="36"/>
      <c r="Q332" s="36"/>
      <c r="R332" s="37"/>
      <c r="S332" s="37"/>
      <c r="T332" s="38"/>
      <c r="U332" s="45"/>
      <c r="V332" s="45"/>
      <c r="W332" s="45"/>
      <c r="X332" s="45"/>
      <c r="Y332" s="45"/>
      <c r="Z332" s="45"/>
      <c r="AA332" s="45"/>
      <c r="AB332" s="45"/>
      <c r="AC332" s="45"/>
      <c r="AD332" s="39"/>
      <c r="AE332" s="40"/>
      <c r="AF332" s="38"/>
      <c r="AG332" s="38"/>
      <c r="AH332" s="38">
        <f t="shared" si="40"/>
        <v>360</v>
      </c>
      <c r="AI332" s="41"/>
      <c r="AJ332" s="42"/>
      <c r="AK332" s="42"/>
      <c r="AL332" s="42"/>
      <c r="AM332" s="42"/>
      <c r="AN332" s="43"/>
      <c r="AO332" s="42"/>
      <c r="AR332" s="4">
        <v>0.6</v>
      </c>
      <c r="AT332" s="4">
        <v>600</v>
      </c>
    </row>
    <row r="333" s="4" customFormat="1" customHeight="1" spans="1:46">
      <c r="A333" s="36">
        <v>327</v>
      </c>
      <c r="B333" s="36"/>
      <c r="C333" s="2"/>
      <c r="D333" s="1" t="s">
        <v>819</v>
      </c>
      <c r="E333" s="2" t="s">
        <v>678</v>
      </c>
      <c r="F333" s="2"/>
      <c r="G333" s="2"/>
      <c r="H333" s="2" t="s">
        <v>205</v>
      </c>
      <c r="I333" s="36">
        <v>1</v>
      </c>
      <c r="J333" s="36"/>
      <c r="K333" s="36"/>
      <c r="L333" s="36"/>
      <c r="M333" s="36"/>
      <c r="N333" s="36"/>
      <c r="O333" s="36"/>
      <c r="P333" s="36"/>
      <c r="Q333" s="36"/>
      <c r="R333" s="37"/>
      <c r="S333" s="37"/>
      <c r="T333" s="38"/>
      <c r="U333" s="45"/>
      <c r="V333" s="45"/>
      <c r="W333" s="45"/>
      <c r="X333" s="45"/>
      <c r="Y333" s="45"/>
      <c r="Z333" s="45"/>
      <c r="AA333" s="45"/>
      <c r="AB333" s="45"/>
      <c r="AC333" s="45"/>
      <c r="AD333" s="39"/>
      <c r="AE333" s="40"/>
      <c r="AF333" s="38"/>
      <c r="AG333" s="38"/>
      <c r="AH333" s="38">
        <f t="shared" si="40"/>
        <v>360</v>
      </c>
      <c r="AI333" s="41"/>
      <c r="AJ333" s="42"/>
      <c r="AK333" s="42"/>
      <c r="AL333" s="42"/>
      <c r="AM333" s="42"/>
      <c r="AN333" s="43"/>
      <c r="AO333" s="42"/>
      <c r="AR333" s="4">
        <v>0.6</v>
      </c>
      <c r="AT333" s="4">
        <v>600</v>
      </c>
    </row>
    <row r="334" s="4" customFormat="1" customHeight="1" spans="1:46">
      <c r="A334" s="36">
        <v>328</v>
      </c>
      <c r="B334" s="36"/>
      <c r="C334" s="2"/>
      <c r="D334" s="1" t="s">
        <v>820</v>
      </c>
      <c r="E334" s="2" t="s">
        <v>821</v>
      </c>
      <c r="F334" s="2" t="s">
        <v>790</v>
      </c>
      <c r="G334" s="2"/>
      <c r="H334" s="2" t="s">
        <v>205</v>
      </c>
      <c r="I334" s="36">
        <v>1</v>
      </c>
      <c r="J334" s="36"/>
      <c r="K334" s="36"/>
      <c r="L334" s="36"/>
      <c r="M334" s="36"/>
      <c r="N334" s="36"/>
      <c r="O334" s="36"/>
      <c r="P334" s="36"/>
      <c r="Q334" s="36"/>
      <c r="R334" s="37"/>
      <c r="S334" s="37"/>
      <c r="T334" s="38"/>
      <c r="U334" s="45"/>
      <c r="V334" s="45"/>
      <c r="W334" s="45"/>
      <c r="X334" s="45"/>
      <c r="Y334" s="45"/>
      <c r="Z334" s="45"/>
      <c r="AA334" s="45"/>
      <c r="AB334" s="45"/>
      <c r="AC334" s="45"/>
      <c r="AD334" s="39"/>
      <c r="AE334" s="40"/>
      <c r="AF334" s="38"/>
      <c r="AG334" s="38"/>
      <c r="AH334" s="38">
        <f t="shared" si="40"/>
        <v>360</v>
      </c>
      <c r="AI334" s="41"/>
      <c r="AJ334" s="42"/>
      <c r="AK334" s="42"/>
      <c r="AL334" s="42"/>
      <c r="AM334" s="42"/>
      <c r="AN334" s="43"/>
      <c r="AO334" s="42"/>
      <c r="AR334" s="4">
        <v>0.6</v>
      </c>
      <c r="AT334" s="4">
        <v>600</v>
      </c>
    </row>
    <row r="335" s="4" customFormat="1" customHeight="1" spans="1:46">
      <c r="A335" s="36">
        <v>329</v>
      </c>
      <c r="B335" s="36"/>
      <c r="C335" s="2"/>
      <c r="D335" s="1" t="s">
        <v>557</v>
      </c>
      <c r="E335" s="2" t="s">
        <v>822</v>
      </c>
      <c r="F335" s="2" t="s">
        <v>823</v>
      </c>
      <c r="G335" s="2"/>
      <c r="H335" s="2" t="s">
        <v>205</v>
      </c>
      <c r="I335" s="36">
        <v>1</v>
      </c>
      <c r="J335" s="36"/>
      <c r="K335" s="36"/>
      <c r="L335" s="36"/>
      <c r="M335" s="36"/>
      <c r="N335" s="36"/>
      <c r="O335" s="36"/>
      <c r="P335" s="36"/>
      <c r="Q335" s="36"/>
      <c r="R335" s="37"/>
      <c r="S335" s="37"/>
      <c r="T335" s="38"/>
      <c r="U335" s="45"/>
      <c r="V335" s="45"/>
      <c r="W335" s="45"/>
      <c r="X335" s="45"/>
      <c r="Y335" s="45"/>
      <c r="Z335" s="45"/>
      <c r="AA335" s="45"/>
      <c r="AB335" s="45"/>
      <c r="AC335" s="45"/>
      <c r="AD335" s="39"/>
      <c r="AE335" s="40"/>
      <c r="AF335" s="38"/>
      <c r="AG335" s="38"/>
      <c r="AH335" s="38">
        <f t="shared" si="40"/>
        <v>120</v>
      </c>
      <c r="AI335" s="41"/>
      <c r="AJ335" s="42"/>
      <c r="AK335" s="42"/>
      <c r="AL335" s="42"/>
      <c r="AM335" s="42"/>
      <c r="AN335" s="43"/>
      <c r="AO335" s="42"/>
      <c r="AR335" s="4">
        <v>0.6</v>
      </c>
      <c r="AT335" s="4">
        <v>200</v>
      </c>
    </row>
    <row r="336" s="4" customFormat="1" customHeight="1" spans="1:46">
      <c r="A336" s="36">
        <v>330</v>
      </c>
      <c r="B336" s="36"/>
      <c r="C336" s="2"/>
      <c r="D336" s="1" t="s">
        <v>739</v>
      </c>
      <c r="E336" s="2" t="s">
        <v>824</v>
      </c>
      <c r="F336" s="2" t="s">
        <v>825</v>
      </c>
      <c r="G336" s="2"/>
      <c r="H336" s="2" t="s">
        <v>205</v>
      </c>
      <c r="I336" s="36">
        <v>1</v>
      </c>
      <c r="J336" s="36"/>
      <c r="K336" s="36"/>
      <c r="L336" s="36"/>
      <c r="M336" s="36"/>
      <c r="N336" s="36"/>
      <c r="O336" s="36"/>
      <c r="P336" s="36"/>
      <c r="Q336" s="36"/>
      <c r="R336" s="37"/>
      <c r="S336" s="37"/>
      <c r="T336" s="38"/>
      <c r="U336" s="45"/>
      <c r="V336" s="45"/>
      <c r="W336" s="45"/>
      <c r="X336" s="45"/>
      <c r="Y336" s="45"/>
      <c r="Z336" s="45"/>
      <c r="AA336" s="45"/>
      <c r="AB336" s="45"/>
      <c r="AC336" s="45"/>
      <c r="AD336" s="39"/>
      <c r="AE336" s="40"/>
      <c r="AF336" s="38"/>
      <c r="AG336" s="38"/>
      <c r="AH336" s="38">
        <f t="shared" si="40"/>
        <v>480</v>
      </c>
      <c r="AI336" s="41"/>
      <c r="AJ336" s="42"/>
      <c r="AK336" s="42"/>
      <c r="AL336" s="42"/>
      <c r="AM336" s="42"/>
      <c r="AN336" s="43"/>
      <c r="AO336" s="42"/>
      <c r="AR336" s="4">
        <v>0.6</v>
      </c>
      <c r="AT336" s="4">
        <v>800</v>
      </c>
    </row>
    <row r="337" s="4" customFormat="1" customHeight="1" spans="1:46">
      <c r="A337" s="36">
        <v>331</v>
      </c>
      <c r="B337" s="36"/>
      <c r="C337" s="2"/>
      <c r="D337" s="1" t="s">
        <v>771</v>
      </c>
      <c r="E337" s="2" t="s">
        <v>826</v>
      </c>
      <c r="F337" s="2" t="s">
        <v>827</v>
      </c>
      <c r="G337" s="2"/>
      <c r="H337" s="2" t="s">
        <v>205</v>
      </c>
      <c r="I337" s="36">
        <v>17</v>
      </c>
      <c r="J337" s="36"/>
      <c r="K337" s="36"/>
      <c r="L337" s="36"/>
      <c r="M337" s="36"/>
      <c r="N337" s="36"/>
      <c r="O337" s="36"/>
      <c r="P337" s="36"/>
      <c r="Q337" s="36"/>
      <c r="R337" s="37"/>
      <c r="S337" s="37"/>
      <c r="T337" s="38"/>
      <c r="U337" s="45"/>
      <c r="V337" s="45"/>
      <c r="W337" s="45"/>
      <c r="X337" s="45"/>
      <c r="Y337" s="45"/>
      <c r="Z337" s="45"/>
      <c r="AA337" s="45"/>
      <c r="AB337" s="45"/>
      <c r="AC337" s="45"/>
      <c r="AD337" s="39"/>
      <c r="AE337" s="40"/>
      <c r="AF337" s="38"/>
      <c r="AG337" s="38"/>
      <c r="AH337" s="38">
        <f t="shared" si="40"/>
        <v>480</v>
      </c>
      <c r="AI337" s="41"/>
      <c r="AJ337" s="42"/>
      <c r="AK337" s="42"/>
      <c r="AL337" s="42"/>
      <c r="AM337" s="42"/>
      <c r="AN337" s="43"/>
      <c r="AO337" s="42"/>
      <c r="AR337" s="4">
        <v>0.6</v>
      </c>
      <c r="AT337" s="4">
        <v>800</v>
      </c>
    </row>
    <row r="338" s="4" customFormat="1" customHeight="1" spans="1:46">
      <c r="A338" s="36">
        <v>332</v>
      </c>
      <c r="B338" s="36"/>
      <c r="C338" s="2"/>
      <c r="D338" s="1" t="s">
        <v>828</v>
      </c>
      <c r="E338" s="2" t="s">
        <v>672</v>
      </c>
      <c r="F338" s="2" t="s">
        <v>829</v>
      </c>
      <c r="G338" s="2"/>
      <c r="H338" s="2" t="s">
        <v>205</v>
      </c>
      <c r="I338" s="36">
        <v>1</v>
      </c>
      <c r="J338" s="36"/>
      <c r="K338" s="36"/>
      <c r="L338" s="36"/>
      <c r="M338" s="36"/>
      <c r="N338" s="36"/>
      <c r="O338" s="36"/>
      <c r="P338" s="36"/>
      <c r="Q338" s="36"/>
      <c r="R338" s="37"/>
      <c r="S338" s="37"/>
      <c r="T338" s="38"/>
      <c r="U338" s="45"/>
      <c r="V338" s="45"/>
      <c r="W338" s="45"/>
      <c r="X338" s="45"/>
      <c r="Y338" s="45"/>
      <c r="Z338" s="45"/>
      <c r="AA338" s="45"/>
      <c r="AB338" s="45"/>
      <c r="AC338" s="45"/>
      <c r="AD338" s="39"/>
      <c r="AE338" s="40"/>
      <c r="AF338" s="38"/>
      <c r="AG338" s="38"/>
      <c r="AH338" s="38">
        <f t="shared" si="40"/>
        <v>480</v>
      </c>
      <c r="AI338" s="41"/>
      <c r="AJ338" s="42"/>
      <c r="AK338" s="42"/>
      <c r="AL338" s="42"/>
      <c r="AM338" s="42"/>
      <c r="AN338" s="43"/>
      <c r="AO338" s="42"/>
      <c r="AR338" s="4">
        <v>0.6</v>
      </c>
      <c r="AT338" s="4">
        <v>800</v>
      </c>
    </row>
    <row r="339" s="4" customFormat="1" customHeight="1" spans="1:46">
      <c r="A339" s="36">
        <v>333</v>
      </c>
      <c r="B339" s="36"/>
      <c r="C339" s="2"/>
      <c r="D339" s="1" t="s">
        <v>830</v>
      </c>
      <c r="E339" s="2" t="s">
        <v>831</v>
      </c>
      <c r="F339" s="2" t="s">
        <v>832</v>
      </c>
      <c r="G339" s="2"/>
      <c r="H339" s="2" t="s">
        <v>205</v>
      </c>
      <c r="I339" s="36">
        <v>1</v>
      </c>
      <c r="J339" s="36"/>
      <c r="K339" s="36"/>
      <c r="L339" s="36"/>
      <c r="M339" s="36"/>
      <c r="N339" s="36"/>
      <c r="O339" s="36"/>
      <c r="P339" s="36"/>
      <c r="Q339" s="36"/>
      <c r="R339" s="37"/>
      <c r="S339" s="37"/>
      <c r="T339" s="38"/>
      <c r="U339" s="45"/>
      <c r="V339" s="45"/>
      <c r="W339" s="45"/>
      <c r="X339" s="45"/>
      <c r="Y339" s="45"/>
      <c r="Z339" s="45"/>
      <c r="AA339" s="45"/>
      <c r="AB339" s="45"/>
      <c r="AC339" s="45"/>
      <c r="AD339" s="39"/>
      <c r="AE339" s="40"/>
      <c r="AF339" s="38"/>
      <c r="AG339" s="38"/>
      <c r="AH339" s="38">
        <f t="shared" si="40"/>
        <v>450</v>
      </c>
      <c r="AI339" s="41"/>
      <c r="AJ339" s="42"/>
      <c r="AK339" s="42"/>
      <c r="AL339" s="42"/>
      <c r="AM339" s="42"/>
      <c r="AN339" s="43"/>
      <c r="AO339" s="42"/>
      <c r="AR339" s="4">
        <v>0.6</v>
      </c>
      <c r="AT339" s="4">
        <v>750</v>
      </c>
    </row>
    <row r="340" s="4" customFormat="1" customHeight="1" spans="1:46">
      <c r="A340" s="36">
        <v>334</v>
      </c>
      <c r="B340" s="36"/>
      <c r="C340" s="2"/>
      <c r="D340" s="1" t="s">
        <v>742</v>
      </c>
      <c r="E340" s="2" t="s">
        <v>833</v>
      </c>
      <c r="F340" s="2" t="s">
        <v>834</v>
      </c>
      <c r="G340" s="2"/>
      <c r="H340" s="2" t="s">
        <v>205</v>
      </c>
      <c r="I340" s="36">
        <v>5</v>
      </c>
      <c r="J340" s="36"/>
      <c r="K340" s="36"/>
      <c r="L340" s="36"/>
      <c r="M340" s="36"/>
      <c r="N340" s="36"/>
      <c r="O340" s="36"/>
      <c r="P340" s="36"/>
      <c r="Q340" s="36"/>
      <c r="R340" s="37"/>
      <c r="S340" s="37"/>
      <c r="T340" s="38"/>
      <c r="U340" s="45"/>
      <c r="V340" s="45"/>
      <c r="W340" s="45"/>
      <c r="X340" s="45"/>
      <c r="Y340" s="45"/>
      <c r="Z340" s="45"/>
      <c r="AA340" s="45"/>
      <c r="AB340" s="45"/>
      <c r="AC340" s="45"/>
      <c r="AD340" s="39"/>
      <c r="AE340" s="40"/>
      <c r="AF340" s="38"/>
      <c r="AG340" s="38"/>
      <c r="AH340" s="38">
        <f t="shared" si="40"/>
        <v>300</v>
      </c>
      <c r="AI340" s="41"/>
      <c r="AJ340" s="42"/>
      <c r="AK340" s="42"/>
      <c r="AL340" s="42"/>
      <c r="AM340" s="42"/>
      <c r="AN340" s="43"/>
      <c r="AO340" s="42"/>
      <c r="AR340" s="4">
        <v>0.6</v>
      </c>
      <c r="AT340" s="4">
        <v>500</v>
      </c>
    </row>
    <row r="341" s="4" customFormat="1" customHeight="1" spans="1:46">
      <c r="A341" s="36">
        <v>335</v>
      </c>
      <c r="B341" s="36"/>
      <c r="C341" s="2"/>
      <c r="D341" s="1" t="s">
        <v>771</v>
      </c>
      <c r="E341" s="2" t="s">
        <v>835</v>
      </c>
      <c r="F341" s="2" t="s">
        <v>836</v>
      </c>
      <c r="G341" s="2"/>
      <c r="H341" s="2" t="s">
        <v>205</v>
      </c>
      <c r="I341" s="36">
        <v>14</v>
      </c>
      <c r="J341" s="36"/>
      <c r="K341" s="36"/>
      <c r="L341" s="36"/>
      <c r="M341" s="36"/>
      <c r="N341" s="36"/>
      <c r="O341" s="36"/>
      <c r="P341" s="36"/>
      <c r="Q341" s="36"/>
      <c r="R341" s="37"/>
      <c r="S341" s="37"/>
      <c r="T341" s="38"/>
      <c r="U341" s="45"/>
      <c r="V341" s="45"/>
      <c r="W341" s="45"/>
      <c r="X341" s="45"/>
      <c r="Y341" s="45"/>
      <c r="Z341" s="45"/>
      <c r="AA341" s="45"/>
      <c r="AB341" s="45"/>
      <c r="AC341" s="45"/>
      <c r="AD341" s="39"/>
      <c r="AE341" s="40"/>
      <c r="AF341" s="38"/>
      <c r="AG341" s="38"/>
      <c r="AH341" s="38">
        <f t="shared" si="40"/>
        <v>479.88</v>
      </c>
      <c r="AI341" s="41"/>
      <c r="AJ341" s="42"/>
      <c r="AK341" s="42"/>
      <c r="AL341" s="42"/>
      <c r="AM341" s="42"/>
      <c r="AN341" s="43"/>
      <c r="AO341" s="42"/>
      <c r="AR341" s="4">
        <v>0.6</v>
      </c>
      <c r="AT341" s="4">
        <v>799.8</v>
      </c>
    </row>
    <row r="342" s="4" customFormat="1" customHeight="1" spans="1:46">
      <c r="A342" s="36">
        <v>336</v>
      </c>
      <c r="B342" s="36"/>
      <c r="C342" s="2"/>
      <c r="D342" s="1" t="s">
        <v>671</v>
      </c>
      <c r="E342" s="2" t="s">
        <v>704</v>
      </c>
      <c r="F342" s="2" t="s">
        <v>837</v>
      </c>
      <c r="G342" s="2"/>
      <c r="H342" s="2" t="s">
        <v>205</v>
      </c>
      <c r="I342" s="36">
        <v>6</v>
      </c>
      <c r="J342" s="36"/>
      <c r="K342" s="36"/>
      <c r="L342" s="36"/>
      <c r="M342" s="36"/>
      <c r="N342" s="36"/>
      <c r="O342" s="36"/>
      <c r="P342" s="36"/>
      <c r="Q342" s="36"/>
      <c r="R342" s="37"/>
      <c r="S342" s="37"/>
      <c r="T342" s="38"/>
      <c r="U342" s="45"/>
      <c r="V342" s="45"/>
      <c r="W342" s="45"/>
      <c r="X342" s="45"/>
      <c r="Y342" s="45"/>
      <c r="Z342" s="45"/>
      <c r="AA342" s="45"/>
      <c r="AB342" s="45"/>
      <c r="AC342" s="45"/>
      <c r="AD342" s="39"/>
      <c r="AE342" s="40"/>
      <c r="AF342" s="38"/>
      <c r="AG342" s="38"/>
      <c r="AH342" s="38">
        <v>240</v>
      </c>
      <c r="AI342" s="41"/>
      <c r="AJ342" s="42"/>
      <c r="AK342" s="42"/>
      <c r="AL342" s="42"/>
      <c r="AM342" s="42"/>
      <c r="AN342" s="43"/>
      <c r="AO342" s="42"/>
      <c r="AR342" s="4">
        <v>0.6</v>
      </c>
      <c r="AT342" s="4">
        <v>800</v>
      </c>
    </row>
    <row r="343" s="4" customFormat="1" customHeight="1" spans="1:46">
      <c r="A343" s="36">
        <v>337</v>
      </c>
      <c r="B343" s="36"/>
      <c r="C343" s="2"/>
      <c r="D343" s="1" t="s">
        <v>838</v>
      </c>
      <c r="E343" s="2" t="s">
        <v>795</v>
      </c>
      <c r="F343" s="2" t="s">
        <v>839</v>
      </c>
      <c r="G343" s="2"/>
      <c r="H343" s="2" t="s">
        <v>205</v>
      </c>
      <c r="I343" s="36">
        <v>5</v>
      </c>
      <c r="J343" s="36"/>
      <c r="K343" s="36"/>
      <c r="L343" s="36"/>
      <c r="M343" s="36"/>
      <c r="N343" s="36"/>
      <c r="O343" s="36"/>
      <c r="P343" s="36"/>
      <c r="Q343" s="36"/>
      <c r="R343" s="37"/>
      <c r="S343" s="37"/>
      <c r="T343" s="38"/>
      <c r="U343" s="45"/>
      <c r="V343" s="45"/>
      <c r="W343" s="45"/>
      <c r="X343" s="45"/>
      <c r="Y343" s="45"/>
      <c r="Z343" s="45"/>
      <c r="AA343" s="45"/>
      <c r="AB343" s="45"/>
      <c r="AC343" s="45"/>
      <c r="AD343" s="39"/>
      <c r="AE343" s="40"/>
      <c r="AF343" s="38"/>
      <c r="AG343" s="38"/>
      <c r="AH343" s="38">
        <f t="shared" ref="AH343:AH347" si="41">AR343*AT343</f>
        <v>360</v>
      </c>
      <c r="AI343" s="41"/>
      <c r="AJ343" s="42"/>
      <c r="AK343" s="42"/>
      <c r="AL343" s="42"/>
      <c r="AM343" s="42"/>
      <c r="AN343" s="43"/>
      <c r="AO343" s="42"/>
      <c r="AR343" s="4">
        <v>0.6</v>
      </c>
      <c r="AT343" s="4">
        <v>600</v>
      </c>
    </row>
    <row r="344" s="4" customFormat="1" customHeight="1" spans="1:46">
      <c r="A344" s="36">
        <v>338</v>
      </c>
      <c r="B344" s="36"/>
      <c r="C344" s="2"/>
      <c r="D344" s="1" t="s">
        <v>290</v>
      </c>
      <c r="E344" s="2">
        <v>1</v>
      </c>
      <c r="F344" s="2" t="s">
        <v>840</v>
      </c>
      <c r="G344" s="2"/>
      <c r="H344" s="2" t="s">
        <v>205</v>
      </c>
      <c r="I344" s="36">
        <v>4</v>
      </c>
      <c r="J344" s="36"/>
      <c r="K344" s="36"/>
      <c r="L344" s="36"/>
      <c r="M344" s="36"/>
      <c r="N344" s="36"/>
      <c r="O344" s="36"/>
      <c r="P344" s="36"/>
      <c r="Q344" s="36"/>
      <c r="R344" s="37"/>
      <c r="S344" s="37"/>
      <c r="T344" s="38"/>
      <c r="U344" s="45"/>
      <c r="V344" s="45"/>
      <c r="W344" s="45"/>
      <c r="X344" s="45"/>
      <c r="Y344" s="45"/>
      <c r="Z344" s="45"/>
      <c r="AA344" s="45"/>
      <c r="AB344" s="45"/>
      <c r="AC344" s="45"/>
      <c r="AD344" s="39"/>
      <c r="AE344" s="40"/>
      <c r="AF344" s="38"/>
      <c r="AG344" s="38"/>
      <c r="AH344" s="38">
        <f t="shared" si="41"/>
        <v>300</v>
      </c>
      <c r="AI344" s="41"/>
      <c r="AJ344" s="42"/>
      <c r="AK344" s="42"/>
      <c r="AL344" s="42"/>
      <c r="AM344" s="42"/>
      <c r="AN344" s="43"/>
      <c r="AO344" s="42"/>
      <c r="AR344" s="4">
        <v>0.6</v>
      </c>
      <c r="AS344" s="4">
        <v>100</v>
      </c>
      <c r="AT344" s="4">
        <v>500</v>
      </c>
    </row>
    <row r="345" s="4" customFormat="1" customHeight="1" spans="1:46">
      <c r="A345" s="36">
        <v>339</v>
      </c>
      <c r="B345" s="36"/>
      <c r="C345" s="2"/>
      <c r="D345" s="1" t="s">
        <v>841</v>
      </c>
      <c r="E345" s="2" t="s">
        <v>842</v>
      </c>
      <c r="F345" s="2" t="s">
        <v>843</v>
      </c>
      <c r="G345" s="2"/>
      <c r="H345" s="2" t="s">
        <v>205</v>
      </c>
      <c r="I345" s="36">
        <v>4</v>
      </c>
      <c r="J345" s="36"/>
      <c r="K345" s="36"/>
      <c r="L345" s="36"/>
      <c r="M345" s="36"/>
      <c r="N345" s="36"/>
      <c r="O345" s="36"/>
      <c r="P345" s="36"/>
      <c r="Q345" s="36"/>
      <c r="R345" s="37"/>
      <c r="S345" s="37"/>
      <c r="T345" s="38"/>
      <c r="U345" s="45"/>
      <c r="V345" s="45"/>
      <c r="W345" s="45"/>
      <c r="X345" s="45"/>
      <c r="Y345" s="45"/>
      <c r="Z345" s="45"/>
      <c r="AA345" s="45"/>
      <c r="AB345" s="45"/>
      <c r="AC345" s="45"/>
      <c r="AD345" s="39"/>
      <c r="AE345" s="40"/>
      <c r="AF345" s="38"/>
      <c r="AG345" s="38"/>
      <c r="AH345" s="38">
        <f t="shared" si="41"/>
        <v>450</v>
      </c>
      <c r="AI345" s="41"/>
      <c r="AJ345" s="42"/>
      <c r="AK345" s="42"/>
      <c r="AL345" s="42"/>
      <c r="AM345" s="42"/>
      <c r="AN345" s="43"/>
      <c r="AO345" s="42"/>
      <c r="AR345" s="4">
        <v>0.6</v>
      </c>
      <c r="AS345" s="4">
        <v>25</v>
      </c>
      <c r="AT345" s="4">
        <v>750</v>
      </c>
    </row>
    <row r="346" s="4" customFormat="1" customHeight="1" spans="1:46">
      <c r="A346" s="36">
        <v>340</v>
      </c>
      <c r="B346" s="36"/>
      <c r="C346" s="2"/>
      <c r="D346" s="1" t="s">
        <v>407</v>
      </c>
      <c r="E346" s="2" t="s">
        <v>697</v>
      </c>
      <c r="F346" s="2" t="s">
        <v>844</v>
      </c>
      <c r="G346" s="2"/>
      <c r="H346" s="2" t="s">
        <v>205</v>
      </c>
      <c r="I346" s="36">
        <v>4</v>
      </c>
      <c r="J346" s="36"/>
      <c r="K346" s="36"/>
      <c r="L346" s="36"/>
      <c r="M346" s="36"/>
      <c r="N346" s="36"/>
      <c r="O346" s="36"/>
      <c r="P346" s="36"/>
      <c r="Q346" s="36"/>
      <c r="R346" s="37"/>
      <c r="S346" s="37"/>
      <c r="T346" s="38"/>
      <c r="U346" s="45"/>
      <c r="V346" s="45"/>
      <c r="W346" s="45"/>
      <c r="X346" s="45"/>
      <c r="Y346" s="45"/>
      <c r="Z346" s="45"/>
      <c r="AA346" s="45"/>
      <c r="AB346" s="45"/>
      <c r="AC346" s="45"/>
      <c r="AD346" s="39"/>
      <c r="AE346" s="40"/>
      <c r="AF346" s="38"/>
      <c r="AG346" s="38"/>
      <c r="AH346" s="38">
        <f t="shared" si="41"/>
        <v>450</v>
      </c>
      <c r="AI346" s="41"/>
      <c r="AJ346" s="42"/>
      <c r="AK346" s="42"/>
      <c r="AL346" s="42"/>
      <c r="AM346" s="42"/>
      <c r="AN346" s="43"/>
      <c r="AO346" s="42"/>
      <c r="AR346" s="4">
        <v>0.6</v>
      </c>
      <c r="AS346" s="4">
        <v>25</v>
      </c>
      <c r="AT346" s="4">
        <v>750</v>
      </c>
    </row>
    <row r="347" s="4" customFormat="1" customHeight="1" spans="1:46">
      <c r="A347" s="36">
        <v>341</v>
      </c>
      <c r="B347" s="36"/>
      <c r="C347" s="2"/>
      <c r="D347" s="1" t="s">
        <v>845</v>
      </c>
      <c r="E347" s="2" t="s">
        <v>846</v>
      </c>
      <c r="F347" s="2" t="s">
        <v>847</v>
      </c>
      <c r="G347" s="2"/>
      <c r="H347" s="2" t="s">
        <v>205</v>
      </c>
      <c r="I347" s="36">
        <v>8</v>
      </c>
      <c r="J347" s="36"/>
      <c r="K347" s="36"/>
      <c r="L347" s="36"/>
      <c r="M347" s="36"/>
      <c r="N347" s="36"/>
      <c r="O347" s="36"/>
      <c r="P347" s="36"/>
      <c r="Q347" s="36"/>
      <c r="R347" s="37"/>
      <c r="S347" s="37"/>
      <c r="T347" s="38"/>
      <c r="U347" s="45"/>
      <c r="V347" s="45"/>
      <c r="W347" s="45"/>
      <c r="X347" s="45"/>
      <c r="Y347" s="45"/>
      <c r="Z347" s="45"/>
      <c r="AA347" s="45"/>
      <c r="AB347" s="45"/>
      <c r="AC347" s="45"/>
      <c r="AD347" s="39"/>
      <c r="AE347" s="40"/>
      <c r="AF347" s="38"/>
      <c r="AG347" s="38"/>
      <c r="AH347" s="38">
        <f t="shared" si="41"/>
        <v>720</v>
      </c>
      <c r="AI347" s="41"/>
      <c r="AJ347" s="42"/>
      <c r="AK347" s="42"/>
      <c r="AL347" s="42"/>
      <c r="AM347" s="42"/>
      <c r="AN347" s="43"/>
      <c r="AO347" s="42"/>
      <c r="AR347" s="4">
        <v>0.6</v>
      </c>
      <c r="AS347" s="4">
        <v>25</v>
      </c>
      <c r="AT347" s="4">
        <v>1200</v>
      </c>
    </row>
    <row r="348" s="4" customFormat="1" customHeight="1" spans="1:46">
      <c r="A348" s="36">
        <v>342</v>
      </c>
      <c r="B348" s="36"/>
      <c r="C348" s="2"/>
      <c r="D348" s="1" t="s">
        <v>848</v>
      </c>
      <c r="E348" s="2" t="s">
        <v>849</v>
      </c>
      <c r="F348" s="2" t="s">
        <v>850</v>
      </c>
      <c r="G348" s="2"/>
      <c r="H348" s="2" t="s">
        <v>205</v>
      </c>
      <c r="I348" s="36">
        <v>1</v>
      </c>
      <c r="J348" s="36"/>
      <c r="K348" s="36"/>
      <c r="L348" s="36"/>
      <c r="M348" s="36"/>
      <c r="N348" s="36"/>
      <c r="O348" s="36"/>
      <c r="P348" s="36"/>
      <c r="Q348" s="36"/>
      <c r="R348" s="37"/>
      <c r="S348" s="37"/>
      <c r="T348" s="38"/>
      <c r="U348" s="45"/>
      <c r="V348" s="45"/>
      <c r="W348" s="45"/>
      <c r="X348" s="45"/>
      <c r="Y348" s="45"/>
      <c r="Z348" s="45"/>
      <c r="AA348" s="45"/>
      <c r="AB348" s="45"/>
      <c r="AC348" s="45"/>
      <c r="AD348" s="39"/>
      <c r="AE348" s="40"/>
      <c r="AF348" s="38"/>
      <c r="AG348" s="38"/>
      <c r="AH348" s="38">
        <v>480</v>
      </c>
      <c r="AI348" s="41"/>
      <c r="AJ348" s="42"/>
      <c r="AK348" s="42"/>
      <c r="AL348" s="42"/>
      <c r="AM348" s="42"/>
      <c r="AN348" s="43"/>
      <c r="AO348" s="42"/>
      <c r="AR348" s="4">
        <v>0.6</v>
      </c>
      <c r="AT348" s="4">
        <v>800</v>
      </c>
    </row>
    <row r="349" s="4" customFormat="1" customHeight="1" spans="1:46">
      <c r="A349" s="36">
        <v>343</v>
      </c>
      <c r="B349" s="36"/>
      <c r="C349" s="2"/>
      <c r="D349" s="1" t="s">
        <v>848</v>
      </c>
      <c r="E349" s="2" t="s">
        <v>849</v>
      </c>
      <c r="F349" s="2" t="s">
        <v>851</v>
      </c>
      <c r="G349" s="2"/>
      <c r="H349" s="2" t="s">
        <v>205</v>
      </c>
      <c r="I349" s="36">
        <v>15</v>
      </c>
      <c r="J349" s="36"/>
      <c r="K349" s="36"/>
      <c r="L349" s="36"/>
      <c r="M349" s="36"/>
      <c r="N349" s="36"/>
      <c r="O349" s="36"/>
      <c r="P349" s="36"/>
      <c r="Q349" s="36"/>
      <c r="R349" s="37"/>
      <c r="S349" s="37"/>
      <c r="T349" s="38"/>
      <c r="U349" s="45"/>
      <c r="V349" s="45"/>
      <c r="W349" s="45"/>
      <c r="X349" s="45"/>
      <c r="Y349" s="45"/>
      <c r="Z349" s="45"/>
      <c r="AA349" s="45"/>
      <c r="AB349" s="45"/>
      <c r="AC349" s="45"/>
      <c r="AD349" s="39"/>
      <c r="AE349" s="40"/>
      <c r="AF349" s="38"/>
      <c r="AG349" s="38"/>
      <c r="AH349" s="38">
        <v>480</v>
      </c>
      <c r="AI349" s="41"/>
      <c r="AJ349" s="42"/>
      <c r="AK349" s="42"/>
      <c r="AL349" s="42"/>
      <c r="AM349" s="42"/>
      <c r="AN349" s="43"/>
      <c r="AO349" s="42"/>
      <c r="AR349" s="4">
        <v>0.6</v>
      </c>
      <c r="AT349" s="4">
        <v>600</v>
      </c>
    </row>
    <row r="350" s="4" customFormat="1" customHeight="1" spans="1:46">
      <c r="A350" s="36">
        <v>344</v>
      </c>
      <c r="B350" s="36"/>
      <c r="C350" s="2"/>
      <c r="D350" s="1" t="s">
        <v>848</v>
      </c>
      <c r="E350" s="2" t="s">
        <v>849</v>
      </c>
      <c r="F350" s="2" t="s">
        <v>850</v>
      </c>
      <c r="G350" s="2"/>
      <c r="H350" s="2" t="s">
        <v>205</v>
      </c>
      <c r="I350" s="36">
        <v>1</v>
      </c>
      <c r="J350" s="36"/>
      <c r="K350" s="36"/>
      <c r="L350" s="36"/>
      <c r="M350" s="36"/>
      <c r="N350" s="36"/>
      <c r="O350" s="36"/>
      <c r="P350" s="36"/>
      <c r="Q350" s="36"/>
      <c r="R350" s="37"/>
      <c r="S350" s="37"/>
      <c r="T350" s="38"/>
      <c r="U350" s="45"/>
      <c r="V350" s="45"/>
      <c r="W350" s="45"/>
      <c r="X350" s="45"/>
      <c r="Y350" s="45"/>
      <c r="Z350" s="45"/>
      <c r="AA350" s="45"/>
      <c r="AB350" s="45"/>
      <c r="AC350" s="45"/>
      <c r="AD350" s="39"/>
      <c r="AE350" s="40"/>
      <c r="AF350" s="38"/>
      <c r="AG350" s="38"/>
      <c r="AH350" s="38">
        <v>480</v>
      </c>
      <c r="AI350" s="41"/>
      <c r="AJ350" s="42"/>
      <c r="AK350" s="42"/>
      <c r="AL350" s="42"/>
      <c r="AM350" s="42"/>
      <c r="AN350" s="43"/>
      <c r="AO350" s="42"/>
      <c r="AR350" s="4">
        <v>0.6</v>
      </c>
      <c r="AT350" s="4">
        <v>1000</v>
      </c>
    </row>
    <row r="351" s="4" customFormat="1" customHeight="1" spans="1:46">
      <c r="A351" s="36">
        <v>345</v>
      </c>
      <c r="B351" s="36"/>
      <c r="C351" s="2"/>
      <c r="D351" s="1" t="s">
        <v>848</v>
      </c>
      <c r="E351" s="2" t="s">
        <v>849</v>
      </c>
      <c r="F351" s="2" t="s">
        <v>852</v>
      </c>
      <c r="G351" s="2"/>
      <c r="H351" s="2" t="s">
        <v>205</v>
      </c>
      <c r="I351" s="36">
        <v>9</v>
      </c>
      <c r="J351" s="36"/>
      <c r="K351" s="36"/>
      <c r="L351" s="36"/>
      <c r="M351" s="36"/>
      <c r="N351" s="36"/>
      <c r="O351" s="36"/>
      <c r="P351" s="36"/>
      <c r="Q351" s="36"/>
      <c r="R351" s="37"/>
      <c r="S351" s="37"/>
      <c r="T351" s="38"/>
      <c r="U351" s="45"/>
      <c r="V351" s="45"/>
      <c r="W351" s="45"/>
      <c r="X351" s="45"/>
      <c r="Y351" s="45"/>
      <c r="Z351" s="45"/>
      <c r="AA351" s="45"/>
      <c r="AB351" s="45"/>
      <c r="AC351" s="45"/>
      <c r="AD351" s="39"/>
      <c r="AE351" s="40"/>
      <c r="AF351" s="38"/>
      <c r="AG351" s="38"/>
      <c r="AH351" s="38">
        <v>480</v>
      </c>
      <c r="AI351" s="41"/>
      <c r="AJ351" s="42"/>
      <c r="AK351" s="42"/>
      <c r="AL351" s="42"/>
      <c r="AM351" s="42"/>
      <c r="AN351" s="43"/>
      <c r="AO351" s="42"/>
    </row>
    <row r="352" s="4" customFormat="1" customHeight="1" spans="1:46">
      <c r="A352" s="36">
        <v>346</v>
      </c>
      <c r="B352" s="36"/>
      <c r="C352" s="2"/>
      <c r="D352" s="1" t="s">
        <v>853</v>
      </c>
      <c r="E352" s="2" t="s">
        <v>854</v>
      </c>
      <c r="F352" s="2" t="s">
        <v>855</v>
      </c>
      <c r="G352" s="2"/>
      <c r="H352" s="2" t="s">
        <v>205</v>
      </c>
      <c r="I352" s="36">
        <v>60</v>
      </c>
      <c r="J352" s="36"/>
      <c r="K352" s="36"/>
      <c r="L352" s="36"/>
      <c r="M352" s="36"/>
      <c r="N352" s="36"/>
      <c r="O352" s="36"/>
      <c r="P352" s="36"/>
      <c r="Q352" s="36"/>
      <c r="R352" s="37"/>
      <c r="S352" s="37"/>
      <c r="T352" s="38"/>
      <c r="U352" s="45"/>
      <c r="V352" s="45"/>
      <c r="W352" s="45"/>
      <c r="X352" s="45"/>
      <c r="Y352" s="45"/>
      <c r="Z352" s="45"/>
      <c r="AA352" s="45"/>
      <c r="AB352" s="45"/>
      <c r="AC352" s="45"/>
      <c r="AD352" s="39"/>
      <c r="AE352" s="40"/>
      <c r="AF352" s="38"/>
      <c r="AG352" s="38"/>
      <c r="AH352" s="38">
        <f t="shared" ref="AH352:AH373" si="42">AR352*AT352</f>
        <v>81</v>
      </c>
      <c r="AI352" s="41"/>
      <c r="AJ352" s="42"/>
      <c r="AK352" s="42"/>
      <c r="AL352" s="42"/>
      <c r="AM352" s="42"/>
      <c r="AN352" s="43"/>
      <c r="AO352" s="42"/>
      <c r="AR352" s="4">
        <v>0.6</v>
      </c>
      <c r="AT352" s="4">
        <v>135</v>
      </c>
    </row>
    <row r="353" s="4" customFormat="1" customHeight="1" spans="1:46">
      <c r="A353" s="36">
        <v>347</v>
      </c>
      <c r="B353" s="36"/>
      <c r="C353" s="2"/>
      <c r="D353" s="1" t="s">
        <v>856</v>
      </c>
      <c r="E353" s="2" t="s">
        <v>730</v>
      </c>
      <c r="F353" s="2" t="s">
        <v>857</v>
      </c>
      <c r="G353" s="2"/>
      <c r="H353" s="2" t="s">
        <v>205</v>
      </c>
      <c r="I353" s="36">
        <v>6</v>
      </c>
      <c r="J353" s="36"/>
      <c r="K353" s="36"/>
      <c r="L353" s="36"/>
      <c r="M353" s="36"/>
      <c r="N353" s="36"/>
      <c r="O353" s="36"/>
      <c r="P353" s="36"/>
      <c r="Q353" s="36"/>
      <c r="R353" s="37"/>
      <c r="S353" s="37"/>
      <c r="T353" s="38"/>
      <c r="U353" s="45"/>
      <c r="V353" s="45"/>
      <c r="W353" s="45"/>
      <c r="X353" s="45"/>
      <c r="Y353" s="45"/>
      <c r="Z353" s="45"/>
      <c r="AA353" s="45"/>
      <c r="AB353" s="45"/>
      <c r="AC353" s="45"/>
      <c r="AD353" s="39"/>
      <c r="AE353" s="40"/>
      <c r="AF353" s="38"/>
      <c r="AG353" s="38"/>
      <c r="AH353" s="38">
        <f t="shared" si="42"/>
        <v>540</v>
      </c>
      <c r="AI353" s="41"/>
      <c r="AJ353" s="42"/>
      <c r="AK353" s="42"/>
      <c r="AL353" s="42"/>
      <c r="AM353" s="42"/>
      <c r="AN353" s="43"/>
      <c r="AO353" s="42"/>
      <c r="AR353" s="4">
        <v>0.6</v>
      </c>
      <c r="AS353" s="4">
        <v>100</v>
      </c>
      <c r="AT353" s="4">
        <v>900</v>
      </c>
    </row>
    <row r="354" s="4" customFormat="1" customHeight="1" spans="1:46">
      <c r="A354" s="36">
        <v>348</v>
      </c>
      <c r="B354" s="36"/>
      <c r="C354" s="2"/>
      <c r="D354" s="1" t="s">
        <v>858</v>
      </c>
      <c r="E354" s="2" t="s">
        <v>824</v>
      </c>
      <c r="F354" s="2" t="s">
        <v>859</v>
      </c>
      <c r="G354" s="2"/>
      <c r="H354" s="2" t="s">
        <v>205</v>
      </c>
      <c r="I354" s="36">
        <v>4</v>
      </c>
      <c r="J354" s="36"/>
      <c r="K354" s="36"/>
      <c r="L354" s="36"/>
      <c r="M354" s="36"/>
      <c r="N354" s="36"/>
      <c r="O354" s="36"/>
      <c r="P354" s="36"/>
      <c r="Q354" s="36"/>
      <c r="R354" s="37"/>
      <c r="S354" s="37"/>
      <c r="T354" s="38"/>
      <c r="U354" s="45"/>
      <c r="V354" s="45"/>
      <c r="W354" s="45"/>
      <c r="X354" s="45"/>
      <c r="Y354" s="45"/>
      <c r="Z354" s="45"/>
      <c r="AA354" s="45"/>
      <c r="AB354" s="45"/>
      <c r="AC354" s="45"/>
      <c r="AD354" s="39"/>
      <c r="AE354" s="40"/>
      <c r="AF354" s="38"/>
      <c r="AG354" s="38"/>
      <c r="AH354" s="38">
        <f t="shared" si="42"/>
        <v>259.2</v>
      </c>
      <c r="AI354" s="41"/>
      <c r="AJ354" s="42"/>
      <c r="AK354" s="42"/>
      <c r="AL354" s="42"/>
      <c r="AM354" s="42"/>
      <c r="AN354" s="43"/>
      <c r="AO354" s="42"/>
      <c r="AR354" s="4">
        <v>0.6</v>
      </c>
      <c r="AS354" s="4">
        <v>36</v>
      </c>
      <c r="AT354" s="4">
        <v>432</v>
      </c>
    </row>
    <row r="355" s="4" customFormat="1" customHeight="1" spans="1:46">
      <c r="A355" s="36">
        <v>349</v>
      </c>
      <c r="B355" s="36"/>
      <c r="C355" s="2"/>
      <c r="D355" s="1" t="s">
        <v>858</v>
      </c>
      <c r="E355" s="2" t="s">
        <v>821</v>
      </c>
      <c r="F355" s="2" t="s">
        <v>860</v>
      </c>
      <c r="G355" s="2"/>
      <c r="H355" s="2" t="s">
        <v>205</v>
      </c>
      <c r="I355" s="36">
        <v>1</v>
      </c>
      <c r="J355" s="36"/>
      <c r="K355" s="36"/>
      <c r="L355" s="36"/>
      <c r="M355" s="36"/>
      <c r="N355" s="36"/>
      <c r="O355" s="36"/>
      <c r="P355" s="36"/>
      <c r="Q355" s="36"/>
      <c r="R355" s="37"/>
      <c r="S355" s="37"/>
      <c r="T355" s="38"/>
      <c r="U355" s="45"/>
      <c r="V355" s="45"/>
      <c r="W355" s="45"/>
      <c r="X355" s="45"/>
      <c r="Y355" s="45"/>
      <c r="Z355" s="45"/>
      <c r="AA355" s="45"/>
      <c r="AB355" s="45"/>
      <c r="AC355" s="45"/>
      <c r="AD355" s="39"/>
      <c r="AE355" s="40"/>
      <c r="AF355" s="38"/>
      <c r="AG355" s="38"/>
      <c r="AH355" s="38">
        <f t="shared" si="42"/>
        <v>270</v>
      </c>
      <c r="AI355" s="41"/>
      <c r="AJ355" s="42"/>
      <c r="AK355" s="42"/>
      <c r="AL355" s="42"/>
      <c r="AM355" s="42"/>
      <c r="AN355" s="43"/>
      <c r="AO355" s="42"/>
      <c r="AR355" s="4">
        <v>0.6</v>
      </c>
      <c r="AS355" s="4">
        <v>25</v>
      </c>
      <c r="AT355" s="4">
        <v>450</v>
      </c>
    </row>
    <row r="356" s="4" customFormat="1" customHeight="1" spans="1:46">
      <c r="A356" s="36">
        <v>350</v>
      </c>
      <c r="B356" s="36"/>
      <c r="C356" s="2"/>
      <c r="D356" s="1" t="s">
        <v>861</v>
      </c>
      <c r="E356" s="2" t="s">
        <v>862</v>
      </c>
      <c r="F356" s="2" t="s">
        <v>863</v>
      </c>
      <c r="G356" s="2"/>
      <c r="H356" s="2" t="s">
        <v>205</v>
      </c>
      <c r="I356" s="36">
        <v>1</v>
      </c>
      <c r="J356" s="36"/>
      <c r="K356" s="36"/>
      <c r="L356" s="36"/>
      <c r="M356" s="36"/>
      <c r="N356" s="36"/>
      <c r="O356" s="36"/>
      <c r="P356" s="36"/>
      <c r="Q356" s="36"/>
      <c r="R356" s="37"/>
      <c r="S356" s="37"/>
      <c r="T356" s="38"/>
      <c r="U356" s="45"/>
      <c r="V356" s="45"/>
      <c r="W356" s="45"/>
      <c r="X356" s="45"/>
      <c r="Y356" s="45"/>
      <c r="Z356" s="45"/>
      <c r="AA356" s="45"/>
      <c r="AB356" s="45"/>
      <c r="AC356" s="45"/>
      <c r="AD356" s="39"/>
      <c r="AE356" s="40"/>
      <c r="AF356" s="38"/>
      <c r="AG356" s="38"/>
      <c r="AH356" s="38">
        <f t="shared" si="42"/>
        <v>460.8</v>
      </c>
      <c r="AI356" s="41"/>
      <c r="AJ356" s="42"/>
      <c r="AK356" s="42"/>
      <c r="AL356" s="42"/>
      <c r="AM356" s="42"/>
      <c r="AN356" s="43"/>
      <c r="AO356" s="42"/>
      <c r="AR356" s="4">
        <v>0.6</v>
      </c>
      <c r="AT356" s="4">
        <v>768</v>
      </c>
    </row>
    <row r="357" s="4" customFormat="1" customHeight="1" spans="1:46">
      <c r="A357" s="36">
        <v>351</v>
      </c>
      <c r="B357" s="36"/>
      <c r="C357" s="2"/>
      <c r="D357" s="1" t="s">
        <v>864</v>
      </c>
      <c r="E357" s="2" t="s">
        <v>865</v>
      </c>
      <c r="F357" s="2" t="s">
        <v>866</v>
      </c>
      <c r="G357" s="2"/>
      <c r="H357" s="2" t="s">
        <v>205</v>
      </c>
      <c r="I357" s="36">
        <v>2</v>
      </c>
      <c r="J357" s="36"/>
      <c r="K357" s="36"/>
      <c r="L357" s="36"/>
      <c r="M357" s="36"/>
      <c r="N357" s="36"/>
      <c r="O357" s="36"/>
      <c r="P357" s="36"/>
      <c r="Q357" s="36"/>
      <c r="R357" s="37"/>
      <c r="S357" s="37"/>
      <c r="T357" s="38"/>
      <c r="U357" s="45"/>
      <c r="V357" s="45"/>
      <c r="W357" s="45"/>
      <c r="X357" s="45"/>
      <c r="Y357" s="45"/>
      <c r="Z357" s="45"/>
      <c r="AA357" s="45"/>
      <c r="AB357" s="45"/>
      <c r="AC357" s="45"/>
      <c r="AD357" s="39"/>
      <c r="AE357" s="40"/>
      <c r="AF357" s="38"/>
      <c r="AG357" s="38"/>
      <c r="AH357" s="38">
        <f t="shared" si="42"/>
        <v>576</v>
      </c>
      <c r="AI357" s="41"/>
      <c r="AJ357" s="42"/>
      <c r="AK357" s="42"/>
      <c r="AL357" s="42"/>
      <c r="AM357" s="42"/>
      <c r="AN357" s="43"/>
      <c r="AO357" s="42"/>
      <c r="AR357" s="4">
        <v>0.6</v>
      </c>
      <c r="AT357" s="4">
        <v>960</v>
      </c>
    </row>
    <row r="358" s="4" customFormat="1" customHeight="1" spans="1:46">
      <c r="A358" s="36">
        <v>352</v>
      </c>
      <c r="B358" s="36"/>
      <c r="C358" s="2"/>
      <c r="D358" s="1" t="s">
        <v>867</v>
      </c>
      <c r="E358" s="2" t="s">
        <v>868</v>
      </c>
      <c r="F358" s="2" t="s">
        <v>869</v>
      </c>
      <c r="G358" s="2"/>
      <c r="H358" s="2" t="s">
        <v>205</v>
      </c>
      <c r="I358" s="36">
        <v>27</v>
      </c>
      <c r="J358" s="36"/>
      <c r="K358" s="36"/>
      <c r="L358" s="36"/>
      <c r="M358" s="36"/>
      <c r="N358" s="36"/>
      <c r="O358" s="36"/>
      <c r="P358" s="36"/>
      <c r="Q358" s="36"/>
      <c r="R358" s="37"/>
      <c r="S358" s="37"/>
      <c r="T358" s="38"/>
      <c r="U358" s="45"/>
      <c r="V358" s="45"/>
      <c r="W358" s="45"/>
      <c r="X358" s="45"/>
      <c r="Y358" s="45"/>
      <c r="Z358" s="45"/>
      <c r="AA358" s="45"/>
      <c r="AB358" s="45"/>
      <c r="AC358" s="45"/>
      <c r="AD358" s="39"/>
      <c r="AE358" s="40"/>
      <c r="AF358" s="38"/>
      <c r="AG358" s="38"/>
      <c r="AH358" s="38">
        <f t="shared" si="42"/>
        <v>691.2</v>
      </c>
      <c r="AI358" s="41"/>
      <c r="AJ358" s="42"/>
      <c r="AK358" s="42"/>
      <c r="AL358" s="42"/>
      <c r="AM358" s="42"/>
      <c r="AN358" s="43"/>
      <c r="AO358" s="42"/>
      <c r="AR358" s="4">
        <v>0.6</v>
      </c>
      <c r="AT358" s="4">
        <v>1152</v>
      </c>
    </row>
    <row r="359" s="4" customFormat="1" customHeight="1" spans="1:46">
      <c r="A359" s="36">
        <v>353</v>
      </c>
      <c r="B359" s="36"/>
      <c r="C359" s="2"/>
      <c r="D359" s="1" t="s">
        <v>870</v>
      </c>
      <c r="E359" s="2" t="s">
        <v>821</v>
      </c>
      <c r="F359" s="2" t="s">
        <v>871</v>
      </c>
      <c r="G359" s="2"/>
      <c r="H359" s="2" t="s">
        <v>205</v>
      </c>
      <c r="I359" s="36">
        <v>2</v>
      </c>
      <c r="J359" s="36"/>
      <c r="K359" s="36"/>
      <c r="L359" s="36"/>
      <c r="M359" s="36"/>
      <c r="N359" s="36"/>
      <c r="O359" s="36"/>
      <c r="P359" s="36"/>
      <c r="Q359" s="36"/>
      <c r="R359" s="37"/>
      <c r="S359" s="37"/>
      <c r="T359" s="38"/>
      <c r="U359" s="45"/>
      <c r="V359" s="45"/>
      <c r="W359" s="45"/>
      <c r="X359" s="45"/>
      <c r="Y359" s="45"/>
      <c r="Z359" s="45"/>
      <c r="AA359" s="45"/>
      <c r="AB359" s="45"/>
      <c r="AC359" s="45"/>
      <c r="AD359" s="39"/>
      <c r="AE359" s="40"/>
      <c r="AF359" s="38"/>
      <c r="AG359" s="38"/>
      <c r="AH359" s="38">
        <f t="shared" si="42"/>
        <v>450</v>
      </c>
      <c r="AI359" s="41"/>
      <c r="AJ359" s="42"/>
      <c r="AK359" s="42"/>
      <c r="AL359" s="42"/>
      <c r="AM359" s="42"/>
      <c r="AN359" s="43"/>
      <c r="AO359" s="42"/>
      <c r="AR359" s="4">
        <v>0.6</v>
      </c>
      <c r="AS359" s="4">
        <v>25</v>
      </c>
      <c r="AT359" s="4">
        <v>750</v>
      </c>
    </row>
    <row r="360" s="4" customFormat="1" customHeight="1" spans="1:46">
      <c r="A360" s="36">
        <v>354</v>
      </c>
      <c r="B360" s="36"/>
      <c r="C360" s="2"/>
      <c r="D360" s="1" t="s">
        <v>872</v>
      </c>
      <c r="E360" s="2" t="s">
        <v>873</v>
      </c>
      <c r="F360" s="2" t="s">
        <v>874</v>
      </c>
      <c r="G360" s="2"/>
      <c r="H360" s="2" t="s">
        <v>205</v>
      </c>
      <c r="I360" s="36">
        <v>1</v>
      </c>
      <c r="J360" s="36"/>
      <c r="K360" s="36"/>
      <c r="L360" s="36"/>
      <c r="M360" s="36"/>
      <c r="N360" s="36"/>
      <c r="O360" s="36"/>
      <c r="P360" s="36"/>
      <c r="Q360" s="36"/>
      <c r="R360" s="37"/>
      <c r="S360" s="37"/>
      <c r="T360" s="38"/>
      <c r="U360" s="45"/>
      <c r="V360" s="45"/>
      <c r="W360" s="45"/>
      <c r="X360" s="45"/>
      <c r="Y360" s="45"/>
      <c r="Z360" s="45"/>
      <c r="AA360" s="45"/>
      <c r="AB360" s="45"/>
      <c r="AC360" s="45"/>
      <c r="AD360" s="39"/>
      <c r="AE360" s="40"/>
      <c r="AF360" s="38"/>
      <c r="AG360" s="38"/>
      <c r="AH360" s="38">
        <f t="shared" si="42"/>
        <v>518.4</v>
      </c>
      <c r="AI360" s="41"/>
      <c r="AJ360" s="42"/>
      <c r="AK360" s="42"/>
      <c r="AL360" s="42"/>
      <c r="AM360" s="42"/>
      <c r="AN360" s="43"/>
      <c r="AO360" s="42"/>
      <c r="AR360" s="4">
        <v>0.6</v>
      </c>
      <c r="AS360" s="4">
        <v>36</v>
      </c>
      <c r="AT360" s="4">
        <v>864</v>
      </c>
    </row>
    <row r="361" s="4" customFormat="1" customHeight="1" spans="1:46">
      <c r="A361" s="36">
        <v>355</v>
      </c>
      <c r="B361" s="36"/>
      <c r="C361" s="2"/>
      <c r="D361" s="1" t="s">
        <v>453</v>
      </c>
      <c r="E361" s="2" t="s">
        <v>824</v>
      </c>
      <c r="F361" s="2" t="s">
        <v>875</v>
      </c>
      <c r="G361" s="2"/>
      <c r="H361" s="2" t="s">
        <v>205</v>
      </c>
      <c r="I361" s="36">
        <v>1</v>
      </c>
      <c r="J361" s="36"/>
      <c r="K361" s="36"/>
      <c r="L361" s="36"/>
      <c r="M361" s="36"/>
      <c r="N361" s="36"/>
      <c r="O361" s="36"/>
      <c r="P361" s="36"/>
      <c r="Q361" s="36"/>
      <c r="R361" s="37"/>
      <c r="S361" s="37"/>
      <c r="T361" s="38"/>
      <c r="U361" s="45"/>
      <c r="V361" s="45"/>
      <c r="W361" s="45"/>
      <c r="X361" s="45"/>
      <c r="Y361" s="45"/>
      <c r="Z361" s="45"/>
      <c r="AA361" s="45"/>
      <c r="AB361" s="45"/>
      <c r="AC361" s="45"/>
      <c r="AD361" s="39"/>
      <c r="AE361" s="40"/>
      <c r="AF361" s="38"/>
      <c r="AG361" s="38"/>
      <c r="AH361" s="38">
        <f t="shared" si="42"/>
        <v>480</v>
      </c>
      <c r="AI361" s="41"/>
      <c r="AJ361" s="42"/>
      <c r="AK361" s="42"/>
      <c r="AL361" s="42"/>
      <c r="AM361" s="42"/>
      <c r="AN361" s="43"/>
      <c r="AO361" s="42"/>
      <c r="AR361" s="4">
        <v>0.6</v>
      </c>
      <c r="AS361" s="4">
        <v>100</v>
      </c>
      <c r="AT361" s="4">
        <v>800</v>
      </c>
    </row>
    <row r="362" s="4" customFormat="1" customHeight="1" spans="1:46">
      <c r="A362" s="36">
        <v>356</v>
      </c>
      <c r="B362" s="36"/>
      <c r="C362" s="2"/>
      <c r="D362" s="1" t="s">
        <v>876</v>
      </c>
      <c r="E362" s="2" t="s">
        <v>821</v>
      </c>
      <c r="F362" s="2" t="s">
        <v>877</v>
      </c>
      <c r="G362" s="2"/>
      <c r="H362" s="2" t="s">
        <v>205</v>
      </c>
      <c r="I362" s="36">
        <v>3</v>
      </c>
      <c r="J362" s="36"/>
      <c r="K362" s="36"/>
      <c r="L362" s="36"/>
      <c r="M362" s="36"/>
      <c r="N362" s="36"/>
      <c r="O362" s="36"/>
      <c r="P362" s="36"/>
      <c r="Q362" s="36"/>
      <c r="R362" s="37"/>
      <c r="S362" s="37"/>
      <c r="T362" s="38"/>
      <c r="U362" s="45"/>
      <c r="V362" s="45"/>
      <c r="W362" s="45"/>
      <c r="X362" s="45"/>
      <c r="Y362" s="45"/>
      <c r="Z362" s="45"/>
      <c r="AA362" s="45"/>
      <c r="AB362" s="45"/>
      <c r="AC362" s="45"/>
      <c r="AD362" s="39"/>
      <c r="AE362" s="40"/>
      <c r="AF362" s="38"/>
      <c r="AG362" s="38"/>
      <c r="AH362" s="38">
        <f t="shared" si="42"/>
        <v>270</v>
      </c>
      <c r="AI362" s="41"/>
      <c r="AJ362" s="42"/>
      <c r="AK362" s="42"/>
      <c r="AL362" s="42"/>
      <c r="AM362" s="42"/>
      <c r="AN362" s="43"/>
      <c r="AO362" s="42"/>
      <c r="AR362" s="4">
        <v>0.6</v>
      </c>
      <c r="AS362" s="4">
        <v>25</v>
      </c>
      <c r="AT362" s="4">
        <v>450</v>
      </c>
    </row>
    <row r="363" s="4" customFormat="1" customHeight="1" spans="1:46">
      <c r="A363" s="36">
        <v>357</v>
      </c>
      <c r="B363" s="36"/>
      <c r="C363" s="2"/>
      <c r="D363" s="1" t="s">
        <v>878</v>
      </c>
      <c r="E363" s="2" t="s">
        <v>821</v>
      </c>
      <c r="F363" s="2" t="s">
        <v>879</v>
      </c>
      <c r="G363" s="2"/>
      <c r="H363" s="2" t="s">
        <v>205</v>
      </c>
      <c r="I363" s="36">
        <v>1</v>
      </c>
      <c r="J363" s="36"/>
      <c r="K363" s="36"/>
      <c r="L363" s="36"/>
      <c r="M363" s="36"/>
      <c r="N363" s="36"/>
      <c r="O363" s="36"/>
      <c r="P363" s="36"/>
      <c r="Q363" s="36"/>
      <c r="R363" s="37"/>
      <c r="S363" s="37"/>
      <c r="T363" s="38"/>
      <c r="U363" s="45"/>
      <c r="V363" s="45"/>
      <c r="W363" s="45"/>
      <c r="X363" s="45"/>
      <c r="Y363" s="45"/>
      <c r="Z363" s="45"/>
      <c r="AA363" s="45"/>
      <c r="AB363" s="45"/>
      <c r="AC363" s="45"/>
      <c r="AD363" s="39"/>
      <c r="AE363" s="40"/>
      <c r="AF363" s="38"/>
      <c r="AG363" s="38"/>
      <c r="AH363" s="38">
        <f t="shared" si="42"/>
        <v>540</v>
      </c>
      <c r="AI363" s="41"/>
      <c r="AJ363" s="42"/>
      <c r="AK363" s="42"/>
      <c r="AL363" s="42"/>
      <c r="AM363" s="42"/>
      <c r="AN363" s="43"/>
      <c r="AO363" s="42"/>
      <c r="AR363" s="4">
        <v>0.6</v>
      </c>
      <c r="AS363" s="4">
        <v>25</v>
      </c>
      <c r="AT363" s="4">
        <v>900</v>
      </c>
    </row>
    <row r="364" s="4" customFormat="1" customHeight="1" spans="1:46">
      <c r="A364" s="36">
        <v>358</v>
      </c>
      <c r="B364" s="36"/>
      <c r="C364" s="2"/>
      <c r="D364" s="1" t="s">
        <v>880</v>
      </c>
      <c r="E364" s="2" t="s">
        <v>824</v>
      </c>
      <c r="F364" s="2" t="s">
        <v>881</v>
      </c>
      <c r="G364" s="2"/>
      <c r="H364" s="2" t="s">
        <v>205</v>
      </c>
      <c r="I364" s="36">
        <v>1</v>
      </c>
      <c r="J364" s="36"/>
      <c r="K364" s="36"/>
      <c r="L364" s="36"/>
      <c r="M364" s="36"/>
      <c r="N364" s="36"/>
      <c r="O364" s="36"/>
      <c r="P364" s="36"/>
      <c r="Q364" s="36"/>
      <c r="R364" s="37"/>
      <c r="S364" s="37"/>
      <c r="T364" s="38"/>
      <c r="U364" s="45"/>
      <c r="V364" s="45"/>
      <c r="W364" s="45"/>
      <c r="X364" s="45"/>
      <c r="Y364" s="45"/>
      <c r="Z364" s="45"/>
      <c r="AA364" s="45"/>
      <c r="AB364" s="45"/>
      <c r="AC364" s="45"/>
      <c r="AD364" s="39"/>
      <c r="AE364" s="40"/>
      <c r="AF364" s="38"/>
      <c r="AG364" s="38"/>
      <c r="AH364" s="38">
        <f t="shared" si="42"/>
        <v>691.2</v>
      </c>
      <c r="AI364" s="41"/>
      <c r="AJ364" s="42"/>
      <c r="AK364" s="42"/>
      <c r="AL364" s="42"/>
      <c r="AM364" s="42"/>
      <c r="AN364" s="43"/>
      <c r="AO364" s="42"/>
      <c r="AR364" s="4">
        <v>0.6</v>
      </c>
      <c r="AS364" s="4">
        <v>48</v>
      </c>
      <c r="AT364" s="4">
        <v>1152</v>
      </c>
    </row>
    <row r="365" s="4" customFormat="1" customHeight="1" spans="1:46">
      <c r="A365" s="36">
        <v>359</v>
      </c>
      <c r="B365" s="36"/>
      <c r="C365" s="2"/>
      <c r="D365" s="1" t="s">
        <v>732</v>
      </c>
      <c r="E365" s="2" t="s">
        <v>730</v>
      </c>
      <c r="F365" s="2" t="s">
        <v>734</v>
      </c>
      <c r="G365" s="2"/>
      <c r="H365" s="2" t="s">
        <v>205</v>
      </c>
      <c r="I365" s="36">
        <v>1</v>
      </c>
      <c r="J365" s="36"/>
      <c r="K365" s="36"/>
      <c r="L365" s="36"/>
      <c r="M365" s="36"/>
      <c r="N365" s="36"/>
      <c r="O365" s="36"/>
      <c r="P365" s="36"/>
      <c r="Q365" s="36"/>
      <c r="R365" s="37"/>
      <c r="S365" s="37"/>
      <c r="T365" s="38"/>
      <c r="U365" s="45"/>
      <c r="V365" s="45"/>
      <c r="W365" s="45"/>
      <c r="X365" s="45"/>
      <c r="Y365" s="45"/>
      <c r="Z365" s="45"/>
      <c r="AA365" s="45"/>
      <c r="AB365" s="45"/>
      <c r="AC365" s="45"/>
      <c r="AD365" s="39"/>
      <c r="AE365" s="40"/>
      <c r="AF365" s="38"/>
      <c r="AG365" s="38"/>
      <c r="AH365" s="38">
        <f t="shared" si="42"/>
        <v>180</v>
      </c>
      <c r="AI365" s="41"/>
      <c r="AJ365" s="42"/>
      <c r="AK365" s="42"/>
      <c r="AL365" s="42"/>
      <c r="AM365" s="42"/>
      <c r="AN365" s="43"/>
      <c r="AO365" s="42"/>
      <c r="AR365" s="4">
        <v>0.6</v>
      </c>
      <c r="AS365" s="4">
        <v>100</v>
      </c>
      <c r="AT365" s="4">
        <v>300</v>
      </c>
    </row>
    <row r="366" s="4" customFormat="1" customHeight="1" spans="1:46">
      <c r="A366" s="36">
        <v>360</v>
      </c>
      <c r="B366" s="36"/>
      <c r="C366" s="2"/>
      <c r="D366" s="1" t="s">
        <v>882</v>
      </c>
      <c r="E366" s="2" t="s">
        <v>883</v>
      </c>
      <c r="F366" s="2" t="s">
        <v>884</v>
      </c>
      <c r="G366" s="2"/>
      <c r="H366" s="2" t="s">
        <v>205</v>
      </c>
      <c r="I366" s="36">
        <v>2</v>
      </c>
      <c r="J366" s="36"/>
      <c r="K366" s="36"/>
      <c r="L366" s="36"/>
      <c r="M366" s="36"/>
      <c r="N366" s="36"/>
      <c r="O366" s="36"/>
      <c r="P366" s="36"/>
      <c r="Q366" s="36"/>
      <c r="R366" s="37"/>
      <c r="S366" s="37"/>
      <c r="T366" s="38"/>
      <c r="U366" s="45"/>
      <c r="V366" s="45"/>
      <c r="W366" s="45"/>
      <c r="X366" s="45"/>
      <c r="Y366" s="45"/>
      <c r="Z366" s="45"/>
      <c r="AA366" s="45"/>
      <c r="AB366" s="45"/>
      <c r="AC366" s="45"/>
      <c r="AD366" s="39"/>
      <c r="AE366" s="40"/>
      <c r="AF366" s="38"/>
      <c r="AG366" s="38"/>
      <c r="AH366" s="38">
        <f t="shared" si="42"/>
        <v>672</v>
      </c>
      <c r="AI366" s="41"/>
      <c r="AJ366" s="42"/>
      <c r="AK366" s="42"/>
      <c r="AL366" s="42"/>
      <c r="AM366" s="42"/>
      <c r="AN366" s="43"/>
      <c r="AO366" s="42"/>
      <c r="AR366" s="4">
        <v>0.6</v>
      </c>
      <c r="AS366" s="4">
        <v>80</v>
      </c>
      <c r="AT366" s="4">
        <v>1120</v>
      </c>
    </row>
    <row r="367" s="4" customFormat="1" customHeight="1" spans="1:46">
      <c r="A367" s="36">
        <v>361</v>
      </c>
      <c r="B367" s="36"/>
      <c r="C367" s="2"/>
      <c r="D367" s="1" t="s">
        <v>885</v>
      </c>
      <c r="E367" s="2" t="s">
        <v>824</v>
      </c>
      <c r="F367" s="2" t="s">
        <v>886</v>
      </c>
      <c r="G367" s="2"/>
      <c r="H367" s="2" t="s">
        <v>205</v>
      </c>
      <c r="I367" s="36">
        <v>2</v>
      </c>
      <c r="J367" s="36"/>
      <c r="K367" s="36"/>
      <c r="L367" s="36"/>
      <c r="M367" s="36"/>
      <c r="N367" s="36"/>
      <c r="O367" s="36"/>
      <c r="P367" s="36"/>
      <c r="Q367" s="36"/>
      <c r="R367" s="37"/>
      <c r="S367" s="37"/>
      <c r="T367" s="38"/>
      <c r="U367" s="45"/>
      <c r="V367" s="45"/>
      <c r="W367" s="45"/>
      <c r="X367" s="45"/>
      <c r="Y367" s="45"/>
      <c r="Z367" s="45"/>
      <c r="AA367" s="45"/>
      <c r="AB367" s="45"/>
      <c r="AC367" s="45"/>
      <c r="AD367" s="39"/>
      <c r="AE367" s="40"/>
      <c r="AF367" s="38"/>
      <c r="AG367" s="38"/>
      <c r="AH367" s="38">
        <f t="shared" si="42"/>
        <v>518.4</v>
      </c>
      <c r="AI367" s="41"/>
      <c r="AJ367" s="42"/>
      <c r="AK367" s="42"/>
      <c r="AL367" s="42"/>
      <c r="AM367" s="42"/>
      <c r="AN367" s="43"/>
      <c r="AO367" s="42"/>
      <c r="AR367" s="4">
        <v>0.6</v>
      </c>
      <c r="AS367" s="4">
        <v>36</v>
      </c>
      <c r="AT367" s="4">
        <v>864</v>
      </c>
    </row>
    <row r="368" s="4" customFormat="1" customHeight="1" spans="1:46">
      <c r="A368" s="36">
        <v>362</v>
      </c>
      <c r="B368" s="36"/>
      <c r="C368" s="2"/>
      <c r="D368" s="1" t="s">
        <v>887</v>
      </c>
      <c r="E368" s="2" t="s">
        <v>888</v>
      </c>
      <c r="F368" s="2" t="s">
        <v>889</v>
      </c>
      <c r="G368" s="2"/>
      <c r="H368" s="2" t="s">
        <v>205</v>
      </c>
      <c r="I368" s="36" t="s">
        <v>111</v>
      </c>
      <c r="J368" s="36"/>
      <c r="K368" s="36"/>
      <c r="L368" s="36"/>
      <c r="M368" s="36"/>
      <c r="N368" s="36"/>
      <c r="O368" s="36"/>
      <c r="P368" s="36"/>
      <c r="Q368" s="36"/>
      <c r="R368" s="37"/>
      <c r="S368" s="37"/>
      <c r="T368" s="38"/>
      <c r="U368" s="45"/>
      <c r="V368" s="45"/>
      <c r="W368" s="45"/>
      <c r="X368" s="45"/>
      <c r="Y368" s="45"/>
      <c r="Z368" s="45"/>
      <c r="AA368" s="45"/>
      <c r="AB368" s="45"/>
      <c r="AC368" s="45"/>
      <c r="AD368" s="39"/>
      <c r="AE368" s="40"/>
      <c r="AF368" s="38"/>
      <c r="AG368" s="38"/>
      <c r="AH368" s="38">
        <f t="shared" si="42"/>
        <v>307.44</v>
      </c>
      <c r="AI368" s="41"/>
      <c r="AJ368" s="42"/>
      <c r="AK368" s="42"/>
      <c r="AL368" s="42"/>
      <c r="AM368" s="42"/>
      <c r="AN368" s="43"/>
      <c r="AO368" s="42"/>
      <c r="AR368" s="4">
        <v>0.6</v>
      </c>
      <c r="AS368" s="4">
        <v>2</v>
      </c>
      <c r="AT368" s="4">
        <v>512.4</v>
      </c>
    </row>
    <row r="369" s="4" customFormat="1" customHeight="1" spans="1:46">
      <c r="A369" s="36">
        <v>363</v>
      </c>
      <c r="B369" s="36"/>
      <c r="C369" s="2"/>
      <c r="D369" s="1" t="s">
        <v>890</v>
      </c>
      <c r="E369" s="2" t="s">
        <v>691</v>
      </c>
      <c r="F369" s="2" t="s">
        <v>891</v>
      </c>
      <c r="G369" s="2"/>
      <c r="H369" s="2" t="s">
        <v>205</v>
      </c>
      <c r="I369" s="36">
        <v>2</v>
      </c>
      <c r="J369" s="36"/>
      <c r="K369" s="36"/>
      <c r="L369" s="36"/>
      <c r="M369" s="36"/>
      <c r="N369" s="36"/>
      <c r="O369" s="36"/>
      <c r="P369" s="36"/>
      <c r="Q369" s="36"/>
      <c r="R369" s="37"/>
      <c r="S369" s="37"/>
      <c r="T369" s="38"/>
      <c r="U369" s="45"/>
      <c r="V369" s="45"/>
      <c r="W369" s="45"/>
      <c r="X369" s="45"/>
      <c r="Y369" s="45"/>
      <c r="Z369" s="45"/>
      <c r="AA369" s="45"/>
      <c r="AB369" s="45"/>
      <c r="AC369" s="45"/>
      <c r="AD369" s="39"/>
      <c r="AE369" s="40"/>
      <c r="AF369" s="38"/>
      <c r="AG369" s="38"/>
      <c r="AH369" s="38">
        <f t="shared" si="42"/>
        <v>1200</v>
      </c>
      <c r="AI369" s="41"/>
      <c r="AJ369" s="42"/>
      <c r="AK369" s="42"/>
      <c r="AL369" s="42"/>
      <c r="AM369" s="42"/>
      <c r="AN369" s="43"/>
      <c r="AO369" s="42"/>
      <c r="AR369" s="4">
        <v>0.6</v>
      </c>
      <c r="AS369" s="4">
        <v>2</v>
      </c>
      <c r="AT369" s="4">
        <v>2000</v>
      </c>
    </row>
    <row r="370" s="4" customFormat="1" customHeight="1" spans="1:46">
      <c r="A370" s="36">
        <v>364</v>
      </c>
      <c r="B370" s="36"/>
      <c r="C370" s="2"/>
      <c r="D370" s="1" t="s">
        <v>892</v>
      </c>
      <c r="E370" s="2" t="s">
        <v>893</v>
      </c>
      <c r="F370" s="2" t="s">
        <v>894</v>
      </c>
      <c r="G370" s="2"/>
      <c r="H370" s="2" t="s">
        <v>205</v>
      </c>
      <c r="I370" s="36">
        <v>2</v>
      </c>
      <c r="J370" s="36"/>
      <c r="K370" s="36"/>
      <c r="L370" s="36"/>
      <c r="M370" s="36"/>
      <c r="N370" s="36"/>
      <c r="O370" s="36"/>
      <c r="P370" s="36"/>
      <c r="Q370" s="36"/>
      <c r="R370" s="37"/>
      <c r="S370" s="37"/>
      <c r="T370" s="38"/>
      <c r="U370" s="45"/>
      <c r="V370" s="45"/>
      <c r="W370" s="45"/>
      <c r="X370" s="45"/>
      <c r="Y370" s="45"/>
      <c r="Z370" s="45"/>
      <c r="AA370" s="45"/>
      <c r="AB370" s="45"/>
      <c r="AC370" s="45"/>
      <c r="AD370" s="39"/>
      <c r="AE370" s="40"/>
      <c r="AF370" s="38"/>
      <c r="AG370" s="38"/>
      <c r="AH370" s="38">
        <f t="shared" si="42"/>
        <v>470.4</v>
      </c>
      <c r="AI370" s="41"/>
      <c r="AJ370" s="42"/>
      <c r="AK370" s="42"/>
      <c r="AL370" s="42"/>
      <c r="AM370" s="42"/>
      <c r="AN370" s="43"/>
      <c r="AO370" s="42"/>
      <c r="AR370" s="4">
        <v>0.6</v>
      </c>
      <c r="AS370" s="4">
        <v>49</v>
      </c>
      <c r="AT370" s="4">
        <v>784</v>
      </c>
    </row>
    <row r="371" s="4" customFormat="1" customHeight="1" spans="1:46">
      <c r="A371" s="36">
        <v>365</v>
      </c>
      <c r="B371" s="36"/>
      <c r="C371" s="2"/>
      <c r="D371" s="1" t="s">
        <v>895</v>
      </c>
      <c r="E371" s="2" t="s">
        <v>893</v>
      </c>
      <c r="F371" s="2" t="s">
        <v>896</v>
      </c>
      <c r="G371" s="2"/>
      <c r="H371" s="2" t="s">
        <v>205</v>
      </c>
      <c r="I371" s="36">
        <v>2</v>
      </c>
      <c r="J371" s="36"/>
      <c r="K371" s="36"/>
      <c r="L371" s="36"/>
      <c r="M371" s="36"/>
      <c r="N371" s="36"/>
      <c r="O371" s="36"/>
      <c r="P371" s="36"/>
      <c r="Q371" s="36"/>
      <c r="R371" s="37"/>
      <c r="S371" s="37"/>
      <c r="T371" s="38"/>
      <c r="U371" s="45"/>
      <c r="V371" s="45"/>
      <c r="W371" s="45"/>
      <c r="X371" s="45"/>
      <c r="Y371" s="45"/>
      <c r="Z371" s="45"/>
      <c r="AA371" s="45"/>
      <c r="AB371" s="45"/>
      <c r="AC371" s="45"/>
      <c r="AD371" s="39"/>
      <c r="AE371" s="40"/>
      <c r="AF371" s="38"/>
      <c r="AG371" s="38"/>
      <c r="AH371" s="38">
        <f t="shared" si="42"/>
        <v>720</v>
      </c>
      <c r="AI371" s="41"/>
      <c r="AJ371" s="42"/>
      <c r="AK371" s="42"/>
      <c r="AL371" s="42"/>
      <c r="AM371" s="42"/>
      <c r="AN371" s="43"/>
      <c r="AO371" s="42"/>
      <c r="AR371" s="4">
        <v>0.6</v>
      </c>
      <c r="AS371" s="4">
        <v>25</v>
      </c>
      <c r="AT371" s="4">
        <v>1200</v>
      </c>
    </row>
    <row r="372" s="4" customFormat="1" customHeight="1" spans="1:46">
      <c r="A372" s="36">
        <v>366</v>
      </c>
      <c r="B372" s="36"/>
      <c r="C372" s="2"/>
      <c r="D372" s="1" t="s">
        <v>897</v>
      </c>
      <c r="E372" s="2" t="s">
        <v>821</v>
      </c>
      <c r="F372" s="2" t="s">
        <v>898</v>
      </c>
      <c r="G372" s="2"/>
      <c r="H372" s="2" t="s">
        <v>205</v>
      </c>
      <c r="I372" s="36">
        <v>5</v>
      </c>
      <c r="J372" s="36"/>
      <c r="K372" s="36"/>
      <c r="L372" s="36"/>
      <c r="M372" s="36"/>
      <c r="N372" s="36"/>
      <c r="O372" s="36"/>
      <c r="P372" s="36"/>
      <c r="Q372" s="36"/>
      <c r="R372" s="37"/>
      <c r="S372" s="37"/>
      <c r="T372" s="38"/>
      <c r="U372" s="45"/>
      <c r="V372" s="45"/>
      <c r="W372" s="45"/>
      <c r="X372" s="45"/>
      <c r="Y372" s="45"/>
      <c r="Z372" s="45"/>
      <c r="AA372" s="45"/>
      <c r="AB372" s="45"/>
      <c r="AC372" s="45"/>
      <c r="AD372" s="39"/>
      <c r="AE372" s="40"/>
      <c r="AF372" s="38"/>
      <c r="AG372" s="38"/>
      <c r="AH372" s="38">
        <f t="shared" si="42"/>
        <v>648</v>
      </c>
      <c r="AI372" s="41"/>
      <c r="AJ372" s="42"/>
      <c r="AK372" s="42"/>
      <c r="AL372" s="42"/>
      <c r="AM372" s="42"/>
      <c r="AN372" s="43"/>
      <c r="AO372" s="42"/>
      <c r="AR372" s="4">
        <v>0.6</v>
      </c>
      <c r="AS372" s="4">
        <v>36</v>
      </c>
      <c r="AT372" s="4">
        <v>1080</v>
      </c>
    </row>
    <row r="373" s="4" customFormat="1" customHeight="1" spans="1:46">
      <c r="A373" s="36">
        <v>367</v>
      </c>
      <c r="B373" s="36"/>
      <c r="C373" s="2"/>
      <c r="D373" s="1" t="s">
        <v>899</v>
      </c>
      <c r="E373" s="2" t="s">
        <v>824</v>
      </c>
      <c r="F373" s="2" t="s">
        <v>900</v>
      </c>
      <c r="G373" s="2"/>
      <c r="H373" s="2" t="s">
        <v>205</v>
      </c>
      <c r="I373" s="36">
        <v>1</v>
      </c>
      <c r="J373" s="36"/>
      <c r="K373" s="36"/>
      <c r="L373" s="36"/>
      <c r="M373" s="36"/>
      <c r="N373" s="36"/>
      <c r="O373" s="36"/>
      <c r="P373" s="36"/>
      <c r="Q373" s="36"/>
      <c r="R373" s="37"/>
      <c r="S373" s="37"/>
      <c r="T373" s="38"/>
      <c r="U373" s="45"/>
      <c r="V373" s="45"/>
      <c r="W373" s="45"/>
      <c r="X373" s="45"/>
      <c r="Y373" s="45"/>
      <c r="Z373" s="45"/>
      <c r="AA373" s="45"/>
      <c r="AB373" s="45"/>
      <c r="AC373" s="45"/>
      <c r="AD373" s="39"/>
      <c r="AE373" s="40"/>
      <c r="AF373" s="38"/>
      <c r="AG373" s="38"/>
      <c r="AH373" s="38">
        <f t="shared" si="42"/>
        <v>588</v>
      </c>
      <c r="AI373" s="41"/>
      <c r="AJ373" s="42"/>
      <c r="AK373" s="42"/>
      <c r="AL373" s="42"/>
      <c r="AM373" s="42"/>
      <c r="AN373" s="43"/>
      <c r="AO373" s="42"/>
      <c r="AR373" s="4">
        <v>0.6</v>
      </c>
      <c r="AS373" s="4">
        <v>49</v>
      </c>
      <c r="AT373" s="4">
        <v>980</v>
      </c>
    </row>
    <row r="374" s="4" customFormat="1" customHeight="1" spans="1:46">
      <c r="A374" s="36">
        <v>368</v>
      </c>
      <c r="B374" s="36"/>
      <c r="C374" s="2"/>
      <c r="D374" s="1" t="s">
        <v>770</v>
      </c>
      <c r="E374" s="2" t="s">
        <v>767</v>
      </c>
      <c r="F374" s="2"/>
      <c r="G374" s="2"/>
      <c r="H374" s="2" t="s">
        <v>205</v>
      </c>
      <c r="I374" s="36">
        <v>407</v>
      </c>
      <c r="J374" s="36"/>
      <c r="K374" s="36"/>
      <c r="L374" s="36"/>
      <c r="M374" s="36"/>
      <c r="N374" s="36"/>
      <c r="O374" s="36"/>
      <c r="P374" s="36"/>
      <c r="Q374" s="36"/>
      <c r="R374" s="37"/>
      <c r="S374" s="37"/>
      <c r="T374" s="38"/>
      <c r="U374" s="45"/>
      <c r="V374" s="45"/>
      <c r="W374" s="45"/>
      <c r="X374" s="45"/>
      <c r="Y374" s="45"/>
      <c r="Z374" s="45"/>
      <c r="AA374" s="45"/>
      <c r="AB374" s="45"/>
      <c r="AC374" s="45"/>
      <c r="AD374" s="39"/>
      <c r="AE374" s="40"/>
      <c r="AF374" s="38"/>
      <c r="AG374" s="38"/>
      <c r="AH374" s="38">
        <v>400</v>
      </c>
      <c r="AI374" s="41"/>
      <c r="AJ374" s="42"/>
      <c r="AK374" s="42"/>
      <c r="AL374" s="42"/>
      <c r="AM374" s="42"/>
      <c r="AN374" s="43"/>
      <c r="AO374" s="42"/>
    </row>
    <row r="375" s="4" customFormat="1" customHeight="1" spans="1:46">
      <c r="A375" s="36">
        <v>369</v>
      </c>
      <c r="B375" s="36"/>
      <c r="C375" s="2"/>
      <c r="D375" s="1" t="s">
        <v>901</v>
      </c>
      <c r="E375" s="2"/>
      <c r="F375" s="2"/>
      <c r="G375" s="2"/>
      <c r="H375" s="2" t="s">
        <v>709</v>
      </c>
      <c r="I375" s="36">
        <v>43</v>
      </c>
      <c r="J375" s="36"/>
      <c r="K375" s="36"/>
      <c r="L375" s="36"/>
      <c r="M375" s="36"/>
      <c r="N375" s="36"/>
      <c r="O375" s="36"/>
      <c r="P375" s="36"/>
      <c r="Q375" s="36"/>
      <c r="R375" s="37"/>
      <c r="S375" s="37"/>
      <c r="T375" s="38"/>
      <c r="U375" s="45"/>
      <c r="V375" s="45"/>
      <c r="W375" s="45"/>
      <c r="X375" s="45"/>
      <c r="Y375" s="45"/>
      <c r="Z375" s="45"/>
      <c r="AA375" s="45"/>
      <c r="AB375" s="45"/>
      <c r="AC375" s="45"/>
      <c r="AD375" s="39"/>
      <c r="AE375" s="40"/>
      <c r="AF375" s="38"/>
      <c r="AG375" s="38"/>
      <c r="AH375" s="38">
        <f>AR375*AQ375*I375</f>
        <v>60729.76</v>
      </c>
      <c r="AI375" s="41"/>
      <c r="AJ375" s="42"/>
      <c r="AK375" s="42"/>
      <c r="AL375" s="42"/>
      <c r="AM375" s="42"/>
      <c r="AN375" s="43"/>
      <c r="AO375" s="42"/>
      <c r="AQ375" s="4">
        <v>10088</v>
      </c>
      <c r="AR375" s="4">
        <v>0.14</v>
      </c>
    </row>
    <row r="376" s="4" customFormat="1" customHeight="1" spans="1:46">
      <c r="A376" s="36">
        <v>370</v>
      </c>
      <c r="B376" s="36"/>
      <c r="C376" s="2"/>
      <c r="D376" s="1" t="s">
        <v>902</v>
      </c>
      <c r="E376" s="2" t="s">
        <v>767</v>
      </c>
      <c r="F376" s="2"/>
      <c r="G376" s="2"/>
      <c r="H376" s="2" t="s">
        <v>205</v>
      </c>
      <c r="I376" s="36">
        <v>78</v>
      </c>
      <c r="J376" s="36"/>
      <c r="K376" s="36"/>
      <c r="L376" s="36"/>
      <c r="M376" s="36"/>
      <c r="N376" s="36"/>
      <c r="O376" s="36"/>
      <c r="P376" s="36"/>
      <c r="Q376" s="36"/>
      <c r="R376" s="37"/>
      <c r="S376" s="37"/>
      <c r="T376" s="38"/>
      <c r="U376" s="45"/>
      <c r="V376" s="45"/>
      <c r="W376" s="45"/>
      <c r="X376" s="45"/>
      <c r="Y376" s="45"/>
      <c r="Z376" s="45"/>
      <c r="AA376" s="45"/>
      <c r="AB376" s="45"/>
      <c r="AC376" s="45"/>
      <c r="AD376" s="39"/>
      <c r="AE376" s="40"/>
      <c r="AF376" s="38"/>
      <c r="AG376" s="38"/>
      <c r="AH376" s="38">
        <f t="shared" ref="AH376:AH378" si="43">AR376*AT376</f>
        <v>180</v>
      </c>
      <c r="AI376" s="41"/>
      <c r="AJ376" s="42"/>
      <c r="AK376" s="42"/>
      <c r="AL376" s="42"/>
      <c r="AM376" s="42"/>
      <c r="AN376" s="43"/>
      <c r="AO376" s="42"/>
      <c r="AR376" s="4">
        <v>0.6</v>
      </c>
      <c r="AT376" s="4">
        <f>60*5</f>
        <v>300</v>
      </c>
    </row>
    <row r="377" s="4" customFormat="1" customHeight="1" spans="1:46">
      <c r="A377" s="36">
        <v>371</v>
      </c>
      <c r="B377" s="36"/>
      <c r="C377" s="2"/>
      <c r="D377" s="1" t="s">
        <v>443</v>
      </c>
      <c r="E377" s="2" t="s">
        <v>683</v>
      </c>
      <c r="F377" s="2"/>
      <c r="G377" s="2"/>
      <c r="H377" s="2" t="s">
        <v>205</v>
      </c>
      <c r="I377" s="36">
        <v>18</v>
      </c>
      <c r="J377" s="36"/>
      <c r="K377" s="36"/>
      <c r="L377" s="36"/>
      <c r="M377" s="36"/>
      <c r="N377" s="36"/>
      <c r="O377" s="36"/>
      <c r="P377" s="36"/>
      <c r="Q377" s="36"/>
      <c r="R377" s="37"/>
      <c r="S377" s="37"/>
      <c r="T377" s="38"/>
      <c r="U377" s="45"/>
      <c r="V377" s="45"/>
      <c r="W377" s="45"/>
      <c r="X377" s="45"/>
      <c r="Y377" s="45"/>
      <c r="Z377" s="45"/>
      <c r="AA377" s="45"/>
      <c r="AB377" s="45"/>
      <c r="AC377" s="45"/>
      <c r="AD377" s="39"/>
      <c r="AE377" s="40"/>
      <c r="AF377" s="38"/>
      <c r="AG377" s="38"/>
      <c r="AH377" s="38">
        <f t="shared" si="43"/>
        <v>360</v>
      </c>
      <c r="AI377" s="41"/>
      <c r="AJ377" s="42"/>
      <c r="AK377" s="42"/>
      <c r="AL377" s="42"/>
      <c r="AM377" s="42"/>
      <c r="AN377" s="43"/>
      <c r="AO377" s="42"/>
      <c r="AR377" s="4">
        <v>0.6</v>
      </c>
      <c r="AT377" s="46">
        <v>600</v>
      </c>
    </row>
    <row r="378" s="4" customFormat="1" customHeight="1" spans="1:46">
      <c r="A378" s="36">
        <v>372</v>
      </c>
      <c r="B378" s="36"/>
      <c r="C378" s="2"/>
      <c r="D378" s="1" t="s">
        <v>903</v>
      </c>
      <c r="E378" s="2" t="s">
        <v>904</v>
      </c>
      <c r="F378" s="2" t="s">
        <v>905</v>
      </c>
      <c r="G378" s="2"/>
      <c r="H378" s="2" t="s">
        <v>205</v>
      </c>
      <c r="I378" s="36">
        <v>5</v>
      </c>
      <c r="J378" s="36"/>
      <c r="K378" s="36"/>
      <c r="L378" s="36"/>
      <c r="M378" s="36"/>
      <c r="N378" s="36"/>
      <c r="O378" s="36"/>
      <c r="P378" s="36"/>
      <c r="Q378" s="36"/>
      <c r="R378" s="37"/>
      <c r="S378" s="37"/>
      <c r="T378" s="38"/>
      <c r="U378" s="45"/>
      <c r="V378" s="45"/>
      <c r="W378" s="45"/>
      <c r="X378" s="45"/>
      <c r="Y378" s="45"/>
      <c r="Z378" s="45"/>
      <c r="AA378" s="45"/>
      <c r="AB378" s="45"/>
      <c r="AC378" s="45"/>
      <c r="AD378" s="39"/>
      <c r="AE378" s="40"/>
      <c r="AF378" s="38"/>
      <c r="AG378" s="38"/>
      <c r="AH378" s="38">
        <f t="shared" si="43"/>
        <v>270</v>
      </c>
      <c r="AI378" s="41"/>
      <c r="AJ378" s="42"/>
      <c r="AK378" s="42"/>
      <c r="AL378" s="42"/>
      <c r="AM378" s="42"/>
      <c r="AN378" s="43"/>
      <c r="AO378" s="42"/>
      <c r="AR378" s="4">
        <v>0.6</v>
      </c>
      <c r="AT378" s="46">
        <v>450</v>
      </c>
    </row>
    <row r="379" s="4" customFormat="1" customHeight="1" spans="1:46">
      <c r="A379" s="36">
        <v>373</v>
      </c>
      <c r="B379" s="36"/>
      <c r="C379" s="2"/>
      <c r="D379" s="1" t="s">
        <v>723</v>
      </c>
      <c r="E379" s="2" t="s">
        <v>785</v>
      </c>
      <c r="F379" s="2" t="s">
        <v>906</v>
      </c>
      <c r="G379" s="2"/>
      <c r="H379" s="2" t="s">
        <v>205</v>
      </c>
      <c r="I379" s="36">
        <v>53</v>
      </c>
      <c r="J379" s="36"/>
      <c r="K379" s="36"/>
      <c r="L379" s="36"/>
      <c r="M379" s="36"/>
      <c r="N379" s="36"/>
      <c r="O379" s="36"/>
      <c r="P379" s="36"/>
      <c r="Q379" s="36"/>
      <c r="R379" s="37"/>
      <c r="S379" s="37"/>
      <c r="T379" s="38"/>
      <c r="U379" s="45"/>
      <c r="V379" s="45"/>
      <c r="W379" s="45"/>
      <c r="X379" s="45"/>
      <c r="Y379" s="45"/>
      <c r="Z379" s="45"/>
      <c r="AA379" s="45"/>
      <c r="AB379" s="45"/>
      <c r="AC379" s="45"/>
      <c r="AD379" s="39"/>
      <c r="AE379" s="40"/>
      <c r="AF379" s="38"/>
      <c r="AG379" s="38"/>
      <c r="AH379" s="38">
        <v>30</v>
      </c>
      <c r="AI379" s="41"/>
      <c r="AJ379" s="42"/>
      <c r="AK379" s="42"/>
      <c r="AL379" s="42"/>
      <c r="AM379" s="42"/>
      <c r="AN379" s="43"/>
      <c r="AO379" s="42"/>
    </row>
    <row r="380" s="4" customFormat="1" customHeight="1" spans="1:46">
      <c r="A380" s="36">
        <v>374</v>
      </c>
      <c r="B380" s="36"/>
      <c r="C380" s="2"/>
      <c r="D380" s="1" t="s">
        <v>718</v>
      </c>
      <c r="E380" s="2" t="s">
        <v>427</v>
      </c>
      <c r="F380" s="2"/>
      <c r="G380" s="2"/>
      <c r="H380" s="2" t="s">
        <v>205</v>
      </c>
      <c r="I380" s="36">
        <v>112</v>
      </c>
      <c r="J380" s="36"/>
      <c r="K380" s="36"/>
      <c r="L380" s="36"/>
      <c r="M380" s="36"/>
      <c r="N380" s="36"/>
      <c r="O380" s="36"/>
      <c r="P380" s="36"/>
      <c r="Q380" s="36"/>
      <c r="R380" s="37"/>
      <c r="S380" s="37"/>
      <c r="T380" s="38"/>
      <c r="U380" s="45"/>
      <c r="V380" s="45"/>
      <c r="W380" s="45"/>
      <c r="X380" s="45"/>
      <c r="Y380" s="45"/>
      <c r="Z380" s="45"/>
      <c r="AA380" s="45"/>
      <c r="AB380" s="45"/>
      <c r="AC380" s="45"/>
      <c r="AD380" s="39"/>
      <c r="AE380" s="40"/>
      <c r="AF380" s="38"/>
      <c r="AG380" s="38"/>
      <c r="AH380" s="38">
        <f t="shared" ref="AH380:AH382" si="44">AR380*AT380</f>
        <v>180</v>
      </c>
      <c r="AI380" s="41"/>
      <c r="AJ380" s="42"/>
      <c r="AK380" s="42"/>
      <c r="AL380" s="42"/>
      <c r="AM380" s="42"/>
      <c r="AN380" s="43"/>
      <c r="AO380" s="42"/>
      <c r="AR380" s="4">
        <v>0.6</v>
      </c>
      <c r="AT380" s="4">
        <f>50*6</f>
        <v>300</v>
      </c>
    </row>
    <row r="381" s="4" customFormat="1" customHeight="1" spans="1:46">
      <c r="A381" s="36">
        <v>375</v>
      </c>
      <c r="B381" s="36"/>
      <c r="C381" s="2"/>
      <c r="D381" s="1" t="s">
        <v>718</v>
      </c>
      <c r="E381" s="2" t="s">
        <v>789</v>
      </c>
      <c r="F381" s="2" t="s">
        <v>907</v>
      </c>
      <c r="G381" s="2"/>
      <c r="H381" s="2" t="s">
        <v>205</v>
      </c>
      <c r="I381" s="36">
        <v>96</v>
      </c>
      <c r="J381" s="36"/>
      <c r="K381" s="36"/>
      <c r="L381" s="36"/>
      <c r="M381" s="36"/>
      <c r="N381" s="36"/>
      <c r="O381" s="36"/>
      <c r="P381" s="36"/>
      <c r="Q381" s="36"/>
      <c r="R381" s="37"/>
      <c r="S381" s="37"/>
      <c r="T381" s="38"/>
      <c r="U381" s="45"/>
      <c r="V381" s="45"/>
      <c r="W381" s="45"/>
      <c r="X381" s="45"/>
      <c r="Y381" s="45"/>
      <c r="Z381" s="45"/>
      <c r="AA381" s="45"/>
      <c r="AB381" s="45"/>
      <c r="AC381" s="45"/>
      <c r="AD381" s="39"/>
      <c r="AE381" s="40"/>
      <c r="AF381" s="38"/>
      <c r="AG381" s="38"/>
      <c r="AH381" s="38">
        <f t="shared" si="44"/>
        <v>216</v>
      </c>
      <c r="AI381" s="41"/>
      <c r="AJ381" s="42"/>
      <c r="AK381" s="42"/>
      <c r="AL381" s="42"/>
      <c r="AM381" s="42"/>
      <c r="AN381" s="43"/>
      <c r="AO381" s="42"/>
      <c r="AR381" s="4">
        <v>0.6</v>
      </c>
      <c r="AT381" s="4">
        <f>30*12</f>
        <v>360</v>
      </c>
    </row>
    <row r="382" s="4" customFormat="1" customHeight="1" spans="1:46">
      <c r="A382" s="36">
        <v>376</v>
      </c>
      <c r="B382" s="36"/>
      <c r="C382" s="2"/>
      <c r="D382" s="1" t="s">
        <v>908</v>
      </c>
      <c r="E382" s="2"/>
      <c r="F382" s="2" t="s">
        <v>909</v>
      </c>
      <c r="G382" s="2"/>
      <c r="H382" s="2" t="s">
        <v>205</v>
      </c>
      <c r="I382" s="36">
        <v>37</v>
      </c>
      <c r="J382" s="36"/>
      <c r="K382" s="36"/>
      <c r="L382" s="36"/>
      <c r="M382" s="36"/>
      <c r="N382" s="36"/>
      <c r="O382" s="36"/>
      <c r="P382" s="36"/>
      <c r="Q382" s="36"/>
      <c r="R382" s="37"/>
      <c r="S382" s="37"/>
      <c r="T382" s="38"/>
      <c r="U382" s="45"/>
      <c r="V382" s="45"/>
      <c r="W382" s="45"/>
      <c r="X382" s="45"/>
      <c r="Y382" s="45"/>
      <c r="Z382" s="45"/>
      <c r="AA382" s="45"/>
      <c r="AB382" s="45"/>
      <c r="AC382" s="45"/>
      <c r="AD382" s="39"/>
      <c r="AE382" s="40"/>
      <c r="AF382" s="38"/>
      <c r="AG382" s="38"/>
      <c r="AH382" s="38">
        <f t="shared" si="44"/>
        <v>300</v>
      </c>
      <c r="AI382" s="41"/>
      <c r="AJ382" s="42"/>
      <c r="AK382" s="42"/>
      <c r="AL382" s="42"/>
      <c r="AM382" s="42"/>
      <c r="AN382" s="43"/>
      <c r="AO382" s="42"/>
      <c r="AR382" s="4">
        <v>0.6</v>
      </c>
      <c r="AT382" s="46">
        <v>500</v>
      </c>
    </row>
    <row r="383" s="4" customFormat="1" customHeight="1" spans="1:46">
      <c r="A383" s="36">
        <v>377</v>
      </c>
      <c r="B383" s="36"/>
      <c r="C383" s="2"/>
      <c r="D383" s="1" t="s">
        <v>848</v>
      </c>
      <c r="E383" s="2" t="s">
        <v>849</v>
      </c>
      <c r="F383" s="2" t="s">
        <v>910</v>
      </c>
      <c r="G383" s="2"/>
      <c r="H383" s="2" t="s">
        <v>205</v>
      </c>
      <c r="I383" s="36">
        <v>45</v>
      </c>
      <c r="J383" s="36"/>
      <c r="K383" s="36"/>
      <c r="L383" s="36"/>
      <c r="M383" s="36"/>
      <c r="N383" s="36"/>
      <c r="O383" s="36"/>
      <c r="P383" s="36"/>
      <c r="Q383" s="36"/>
      <c r="R383" s="37"/>
      <c r="S383" s="37"/>
      <c r="T383" s="38"/>
      <c r="U383" s="45"/>
      <c r="V383" s="45"/>
      <c r="W383" s="45"/>
      <c r="X383" s="45"/>
      <c r="Y383" s="45"/>
      <c r="Z383" s="45"/>
      <c r="AA383" s="45"/>
      <c r="AB383" s="45"/>
      <c r="AC383" s="45"/>
      <c r="AD383" s="39"/>
      <c r="AE383" s="40"/>
      <c r="AF383" s="38"/>
      <c r="AG383" s="38"/>
      <c r="AH383" s="38">
        <v>480</v>
      </c>
      <c r="AI383" s="41"/>
      <c r="AJ383" s="42"/>
      <c r="AK383" s="42"/>
      <c r="AL383" s="42"/>
      <c r="AM383" s="42"/>
      <c r="AN383" s="43"/>
      <c r="AO383" s="42"/>
    </row>
    <row r="384" s="4" customFormat="1" customHeight="1" spans="1:46">
      <c r="A384" s="36">
        <v>378</v>
      </c>
      <c r="B384" s="36"/>
      <c r="C384" s="2"/>
      <c r="D384" s="1" t="s">
        <v>718</v>
      </c>
      <c r="E384" s="2" t="s">
        <v>691</v>
      </c>
      <c r="F384" s="2"/>
      <c r="G384" s="2"/>
      <c r="H384" s="2" t="s">
        <v>205</v>
      </c>
      <c r="I384" s="36">
        <v>109</v>
      </c>
      <c r="J384" s="36"/>
      <c r="K384" s="36"/>
      <c r="L384" s="36"/>
      <c r="M384" s="36"/>
      <c r="N384" s="36"/>
      <c r="O384" s="36"/>
      <c r="P384" s="36"/>
      <c r="Q384" s="36"/>
      <c r="R384" s="37"/>
      <c r="S384" s="37"/>
      <c r="T384" s="38"/>
      <c r="U384" s="45"/>
      <c r="V384" s="45"/>
      <c r="W384" s="45"/>
      <c r="X384" s="45"/>
      <c r="Y384" s="45"/>
      <c r="Z384" s="45"/>
      <c r="AA384" s="45"/>
      <c r="AB384" s="45"/>
      <c r="AC384" s="45"/>
      <c r="AD384" s="39"/>
      <c r="AE384" s="40"/>
      <c r="AF384" s="38"/>
      <c r="AG384" s="38"/>
      <c r="AH384" s="38">
        <f t="shared" ref="AH384:AH388" si="45">AR384*AT384</f>
        <v>240</v>
      </c>
      <c r="AI384" s="41"/>
      <c r="AJ384" s="42"/>
      <c r="AK384" s="42"/>
      <c r="AL384" s="42"/>
      <c r="AM384" s="42"/>
      <c r="AN384" s="43"/>
      <c r="AO384" s="42"/>
      <c r="AR384" s="4">
        <v>0.6</v>
      </c>
      <c r="AT384" s="4">
        <f>40*10</f>
        <v>400</v>
      </c>
    </row>
    <row r="385" s="4" customFormat="1" customHeight="1" spans="1:46">
      <c r="A385" s="36">
        <v>379</v>
      </c>
      <c r="B385" s="36"/>
      <c r="C385" s="2"/>
      <c r="D385" s="1" t="s">
        <v>911</v>
      </c>
      <c r="E385" s="2" t="s">
        <v>912</v>
      </c>
      <c r="F385" s="2" t="s">
        <v>913</v>
      </c>
      <c r="G385" s="2"/>
      <c r="H385" s="2" t="s">
        <v>205</v>
      </c>
      <c r="I385" s="36">
        <v>16</v>
      </c>
      <c r="J385" s="36"/>
      <c r="K385" s="36"/>
      <c r="L385" s="36"/>
      <c r="M385" s="36"/>
      <c r="N385" s="36"/>
      <c r="O385" s="36"/>
      <c r="P385" s="36"/>
      <c r="Q385" s="36"/>
      <c r="R385" s="37"/>
      <c r="S385" s="37"/>
      <c r="T385" s="38"/>
      <c r="U385" s="45"/>
      <c r="V385" s="45"/>
      <c r="W385" s="45"/>
      <c r="X385" s="45"/>
      <c r="Y385" s="45"/>
      <c r="Z385" s="45"/>
      <c r="AA385" s="45"/>
      <c r="AB385" s="45"/>
      <c r="AC385" s="45"/>
      <c r="AD385" s="39"/>
      <c r="AE385" s="40"/>
      <c r="AF385" s="38"/>
      <c r="AG385" s="38"/>
      <c r="AH385" s="38">
        <f t="shared" si="45"/>
        <v>880</v>
      </c>
      <c r="AI385" s="41"/>
      <c r="AJ385" s="42"/>
      <c r="AK385" s="42"/>
      <c r="AL385" s="42"/>
      <c r="AM385" s="42"/>
      <c r="AN385" s="43"/>
      <c r="AO385" s="42"/>
      <c r="AR385" s="4">
        <v>0.8</v>
      </c>
      <c r="AT385" s="4" t="s">
        <v>914</v>
      </c>
    </row>
    <row r="386" s="4" customFormat="1" customHeight="1" spans="1:46">
      <c r="A386" s="36">
        <v>380</v>
      </c>
      <c r="B386" s="36"/>
      <c r="C386" s="2"/>
      <c r="D386" s="1" t="s">
        <v>915</v>
      </c>
      <c r="E386" s="2" t="s">
        <v>427</v>
      </c>
      <c r="F386" s="2"/>
      <c r="G386" s="2"/>
      <c r="H386" s="2" t="s">
        <v>205</v>
      </c>
      <c r="I386" s="36">
        <v>20</v>
      </c>
      <c r="J386" s="36"/>
      <c r="K386" s="36"/>
      <c r="L386" s="36"/>
      <c r="M386" s="36"/>
      <c r="N386" s="36"/>
      <c r="O386" s="36"/>
      <c r="P386" s="36"/>
      <c r="Q386" s="36"/>
      <c r="R386" s="37"/>
      <c r="S386" s="37"/>
      <c r="T386" s="38"/>
      <c r="U386" s="45"/>
      <c r="V386" s="45"/>
      <c r="W386" s="45"/>
      <c r="X386" s="45"/>
      <c r="Y386" s="45"/>
      <c r="Z386" s="45"/>
      <c r="AA386" s="45"/>
      <c r="AB386" s="45"/>
      <c r="AC386" s="45"/>
      <c r="AD386" s="39"/>
      <c r="AE386" s="40"/>
      <c r="AF386" s="38"/>
      <c r="AG386" s="38"/>
      <c r="AH386" s="38">
        <v>1200</v>
      </c>
      <c r="AI386" s="41"/>
      <c r="AJ386" s="42"/>
      <c r="AK386" s="42"/>
      <c r="AL386" s="42"/>
      <c r="AM386" s="42"/>
      <c r="AN386" s="43"/>
      <c r="AO386" s="42"/>
    </row>
    <row r="387" s="4" customFormat="1" customHeight="1" spans="1:46">
      <c r="A387" s="36">
        <v>381</v>
      </c>
      <c r="B387" s="36"/>
      <c r="C387" s="2"/>
      <c r="D387" s="1">
        <v>3330</v>
      </c>
      <c r="E387" s="2" t="s">
        <v>775</v>
      </c>
      <c r="F387" s="2" t="s">
        <v>916</v>
      </c>
      <c r="G387" s="2"/>
      <c r="H387" s="2" t="s">
        <v>205</v>
      </c>
      <c r="I387" s="36">
        <v>27</v>
      </c>
      <c r="J387" s="36"/>
      <c r="K387" s="36"/>
      <c r="L387" s="36"/>
      <c r="M387" s="36"/>
      <c r="N387" s="36"/>
      <c r="O387" s="36"/>
      <c r="P387" s="36"/>
      <c r="Q387" s="36"/>
      <c r="R387" s="37"/>
      <c r="S387" s="37"/>
      <c r="T387" s="38"/>
      <c r="U387" s="45"/>
      <c r="V387" s="45"/>
      <c r="W387" s="45"/>
      <c r="X387" s="45"/>
      <c r="Y387" s="45"/>
      <c r="Z387" s="45"/>
      <c r="AA387" s="45"/>
      <c r="AB387" s="45"/>
      <c r="AC387" s="45"/>
      <c r="AD387" s="39"/>
      <c r="AE387" s="40"/>
      <c r="AF387" s="38"/>
      <c r="AG387" s="38"/>
      <c r="AH387" s="38">
        <f>27*500</f>
        <v>13500</v>
      </c>
      <c r="AI387" s="41"/>
      <c r="AJ387" s="42"/>
      <c r="AK387" s="42"/>
      <c r="AL387" s="42"/>
      <c r="AM387" s="42"/>
      <c r="AN387" s="43"/>
      <c r="AO387" s="42"/>
    </row>
    <row r="388" s="4" customFormat="1" customHeight="1" spans="1:46">
      <c r="A388" s="36">
        <v>382</v>
      </c>
      <c r="B388" s="36"/>
      <c r="C388" s="2"/>
      <c r="D388" s="1" t="s">
        <v>917</v>
      </c>
      <c r="E388" s="2"/>
      <c r="F388" s="2" t="s">
        <v>918</v>
      </c>
      <c r="G388" s="2"/>
      <c r="H388" s="2" t="s">
        <v>205</v>
      </c>
      <c r="I388" s="36">
        <v>18</v>
      </c>
      <c r="J388" s="36"/>
      <c r="K388" s="36"/>
      <c r="L388" s="36"/>
      <c r="M388" s="36"/>
      <c r="N388" s="36"/>
      <c r="O388" s="36"/>
      <c r="P388" s="36"/>
      <c r="Q388" s="36"/>
      <c r="R388" s="37"/>
      <c r="S388" s="37"/>
      <c r="T388" s="38"/>
      <c r="U388" s="45"/>
      <c r="V388" s="45"/>
      <c r="W388" s="45"/>
      <c r="X388" s="45"/>
      <c r="Y388" s="45"/>
      <c r="Z388" s="45"/>
      <c r="AA388" s="45"/>
      <c r="AB388" s="45"/>
      <c r="AC388" s="45"/>
      <c r="AD388" s="39"/>
      <c r="AE388" s="40"/>
      <c r="AF388" s="38"/>
      <c r="AG388" s="38"/>
      <c r="AH388" s="38">
        <f t="shared" si="45"/>
        <v>720</v>
      </c>
      <c r="AI388" s="41"/>
      <c r="AJ388" s="42"/>
      <c r="AK388" s="42"/>
      <c r="AL388" s="42"/>
      <c r="AM388" s="42"/>
      <c r="AN388" s="43"/>
      <c r="AO388" s="42"/>
      <c r="AR388" s="4">
        <v>0.6</v>
      </c>
      <c r="AT388" s="46">
        <v>1200</v>
      </c>
    </row>
    <row r="389" s="4" customFormat="1" customHeight="1" spans="1:46">
      <c r="A389" s="36">
        <v>383</v>
      </c>
      <c r="B389" s="36"/>
      <c r="C389" s="2"/>
      <c r="D389" s="1" t="s">
        <v>919</v>
      </c>
      <c r="E389" s="2"/>
      <c r="F389" s="2"/>
      <c r="G389" s="2"/>
      <c r="H389" s="2" t="s">
        <v>709</v>
      </c>
      <c r="I389" s="36">
        <v>50</v>
      </c>
      <c r="J389" s="36"/>
      <c r="K389" s="36"/>
      <c r="L389" s="36"/>
      <c r="M389" s="36"/>
      <c r="N389" s="36"/>
      <c r="O389" s="36"/>
      <c r="P389" s="36"/>
      <c r="Q389" s="36"/>
      <c r="R389" s="37"/>
      <c r="S389" s="37"/>
      <c r="T389" s="38"/>
      <c r="U389" s="45"/>
      <c r="V389" s="45"/>
      <c r="W389" s="45"/>
      <c r="X389" s="45"/>
      <c r="Y389" s="45"/>
      <c r="Z389" s="45"/>
      <c r="AA389" s="45"/>
      <c r="AB389" s="45"/>
      <c r="AC389" s="45"/>
      <c r="AD389" s="39"/>
      <c r="AE389" s="40"/>
      <c r="AF389" s="38"/>
      <c r="AG389" s="38"/>
      <c r="AH389" s="38">
        <f>AR389*AQ389*I389</f>
        <v>1316</v>
      </c>
      <c r="AI389" s="41"/>
      <c r="AJ389" s="42"/>
      <c r="AK389" s="42"/>
      <c r="AL389" s="42"/>
      <c r="AM389" s="42"/>
      <c r="AN389" s="43"/>
      <c r="AO389" s="42"/>
      <c r="AQ389" s="4">
        <v>188</v>
      </c>
      <c r="AR389" s="4">
        <v>0.14</v>
      </c>
    </row>
    <row r="390" s="4" customFormat="1" customHeight="1" spans="1:46">
      <c r="A390" s="36">
        <v>384</v>
      </c>
      <c r="B390" s="36"/>
      <c r="C390" s="2"/>
      <c r="D390" s="1" t="s">
        <v>920</v>
      </c>
      <c r="E390" s="2"/>
      <c r="F390" s="2"/>
      <c r="G390" s="2"/>
      <c r="H390" s="2" t="s">
        <v>709</v>
      </c>
      <c r="I390" s="36">
        <v>25</v>
      </c>
      <c r="J390" s="36"/>
      <c r="K390" s="36"/>
      <c r="L390" s="36"/>
      <c r="M390" s="36"/>
      <c r="N390" s="36"/>
      <c r="O390" s="36"/>
      <c r="P390" s="36"/>
      <c r="Q390" s="36"/>
      <c r="R390" s="37"/>
      <c r="S390" s="37"/>
      <c r="T390" s="38"/>
      <c r="U390" s="45"/>
      <c r="V390" s="45"/>
      <c r="W390" s="45"/>
      <c r="X390" s="45"/>
      <c r="Y390" s="45"/>
      <c r="Z390" s="45"/>
      <c r="AA390" s="45"/>
      <c r="AB390" s="45"/>
      <c r="AC390" s="45"/>
      <c r="AD390" s="39"/>
      <c r="AE390" s="40"/>
      <c r="AF390" s="38"/>
      <c r="AG390" s="38"/>
      <c r="AH390" s="38">
        <f>AR390*AQ390*I390</f>
        <v>280</v>
      </c>
      <c r="AI390" s="41"/>
      <c r="AJ390" s="42"/>
      <c r="AK390" s="42"/>
      <c r="AL390" s="42"/>
      <c r="AM390" s="42"/>
      <c r="AN390" s="43"/>
      <c r="AO390" s="42"/>
      <c r="AQ390" s="4">
        <v>80</v>
      </c>
      <c r="AR390" s="4">
        <v>0.14</v>
      </c>
    </row>
    <row r="391" s="4" customFormat="1" customHeight="1" spans="1:46">
      <c r="A391" s="36">
        <v>385</v>
      </c>
      <c r="B391" s="36"/>
      <c r="C391" s="2"/>
      <c r="D391" s="1" t="s">
        <v>921</v>
      </c>
      <c r="E391" s="2" t="s">
        <v>680</v>
      </c>
      <c r="F391" s="2" t="s">
        <v>922</v>
      </c>
      <c r="G391" s="2"/>
      <c r="H391" s="2" t="s">
        <v>205</v>
      </c>
      <c r="I391" s="36">
        <v>6</v>
      </c>
      <c r="J391" s="36"/>
      <c r="K391" s="36"/>
      <c r="L391" s="36"/>
      <c r="M391" s="36"/>
      <c r="N391" s="36"/>
      <c r="O391" s="36"/>
      <c r="P391" s="36"/>
      <c r="Q391" s="36"/>
      <c r="R391" s="37"/>
      <c r="S391" s="37"/>
      <c r="T391" s="38"/>
      <c r="U391" s="45"/>
      <c r="V391" s="45"/>
      <c r="W391" s="45"/>
      <c r="X391" s="45"/>
      <c r="Y391" s="45"/>
      <c r="Z391" s="45"/>
      <c r="AA391" s="45"/>
      <c r="AB391" s="45"/>
      <c r="AC391" s="45"/>
      <c r="AD391" s="39"/>
      <c r="AE391" s="40"/>
      <c r="AF391" s="38"/>
      <c r="AG391" s="38"/>
      <c r="AH391" s="38">
        <f t="shared" ref="AH391:AH399" si="46">AR391*AT391</f>
        <v>720</v>
      </c>
      <c r="AI391" s="41"/>
      <c r="AJ391" s="42"/>
      <c r="AK391" s="42"/>
      <c r="AL391" s="42"/>
      <c r="AM391" s="42"/>
      <c r="AN391" s="43"/>
      <c r="AO391" s="42"/>
      <c r="AR391" s="4">
        <v>0.6</v>
      </c>
      <c r="AT391" s="46">
        <v>1200</v>
      </c>
    </row>
    <row r="392" s="4" customFormat="1" customHeight="1" spans="1:46">
      <c r="A392" s="36">
        <v>386</v>
      </c>
      <c r="B392" s="36"/>
      <c r="C392" s="2"/>
      <c r="D392" s="1" t="s">
        <v>923</v>
      </c>
      <c r="E392" s="2" t="s">
        <v>763</v>
      </c>
      <c r="F392" s="2" t="s">
        <v>924</v>
      </c>
      <c r="G392" s="2"/>
      <c r="H392" s="2" t="s">
        <v>205</v>
      </c>
      <c r="I392" s="36">
        <v>39</v>
      </c>
      <c r="J392" s="36"/>
      <c r="K392" s="36"/>
      <c r="L392" s="36"/>
      <c r="M392" s="36"/>
      <c r="N392" s="36"/>
      <c r="O392" s="36"/>
      <c r="P392" s="36"/>
      <c r="Q392" s="36"/>
      <c r="R392" s="37"/>
      <c r="S392" s="37"/>
      <c r="T392" s="38"/>
      <c r="U392" s="45"/>
      <c r="V392" s="45"/>
      <c r="W392" s="45"/>
      <c r="X392" s="45"/>
      <c r="Y392" s="45"/>
      <c r="Z392" s="45"/>
      <c r="AA392" s="45"/>
      <c r="AB392" s="45"/>
      <c r="AC392" s="45"/>
      <c r="AD392" s="39"/>
      <c r="AE392" s="40"/>
      <c r="AF392" s="38"/>
      <c r="AG392" s="38"/>
      <c r="AH392" s="38">
        <f t="shared" si="46"/>
        <v>360</v>
      </c>
      <c r="AI392" s="41"/>
      <c r="AJ392" s="42"/>
      <c r="AK392" s="42"/>
      <c r="AL392" s="42"/>
      <c r="AM392" s="42"/>
      <c r="AN392" s="43"/>
      <c r="AO392" s="42"/>
      <c r="AR392" s="4">
        <v>0.6</v>
      </c>
      <c r="AT392" s="46">
        <v>600</v>
      </c>
    </row>
    <row r="393" s="4" customFormat="1" customHeight="1" spans="1:46">
      <c r="A393" s="36">
        <v>387</v>
      </c>
      <c r="B393" s="36"/>
      <c r="C393" s="2"/>
      <c r="D393" s="1" t="s">
        <v>925</v>
      </c>
      <c r="E393" s="2" t="s">
        <v>680</v>
      </c>
      <c r="F393" s="2"/>
      <c r="G393" s="2"/>
      <c r="H393" s="2" t="s">
        <v>205</v>
      </c>
      <c r="I393" s="36">
        <v>9</v>
      </c>
      <c r="J393" s="36"/>
      <c r="K393" s="36"/>
      <c r="L393" s="36"/>
      <c r="M393" s="36"/>
      <c r="N393" s="36"/>
      <c r="O393" s="36"/>
      <c r="P393" s="36"/>
      <c r="Q393" s="36"/>
      <c r="R393" s="37"/>
      <c r="S393" s="37"/>
      <c r="T393" s="38"/>
      <c r="U393" s="45"/>
      <c r="V393" s="45"/>
      <c r="W393" s="45"/>
      <c r="X393" s="45"/>
      <c r="Y393" s="45"/>
      <c r="Z393" s="45"/>
      <c r="AA393" s="45"/>
      <c r="AB393" s="45"/>
      <c r="AC393" s="45"/>
      <c r="AD393" s="39"/>
      <c r="AE393" s="40"/>
      <c r="AF393" s="38"/>
      <c r="AG393" s="38"/>
      <c r="AH393" s="38">
        <f>9*360</f>
        <v>3240</v>
      </c>
      <c r="AI393" s="41"/>
      <c r="AJ393" s="42"/>
      <c r="AK393" s="42"/>
      <c r="AL393" s="42"/>
      <c r="AM393" s="42"/>
      <c r="AN393" s="43"/>
      <c r="AO393" s="42"/>
    </row>
    <row r="394" s="4" customFormat="1" customHeight="1" spans="1:46">
      <c r="A394" s="36">
        <v>388</v>
      </c>
      <c r="B394" s="36"/>
      <c r="C394" s="2"/>
      <c r="D394" s="1" t="s">
        <v>587</v>
      </c>
      <c r="E394" s="2"/>
      <c r="F394" s="2" t="s">
        <v>926</v>
      </c>
      <c r="G394" s="2"/>
      <c r="H394" s="2" t="s">
        <v>205</v>
      </c>
      <c r="I394" s="36">
        <v>8</v>
      </c>
      <c r="J394" s="36"/>
      <c r="K394" s="36"/>
      <c r="L394" s="36"/>
      <c r="M394" s="36"/>
      <c r="N394" s="36"/>
      <c r="O394" s="36"/>
      <c r="P394" s="36"/>
      <c r="Q394" s="36"/>
      <c r="R394" s="37"/>
      <c r="S394" s="37"/>
      <c r="T394" s="38"/>
      <c r="U394" s="45"/>
      <c r="V394" s="45"/>
      <c r="W394" s="45"/>
      <c r="X394" s="45"/>
      <c r="Y394" s="45"/>
      <c r="Z394" s="45"/>
      <c r="AA394" s="45"/>
      <c r="AB394" s="45"/>
      <c r="AC394" s="45"/>
      <c r="AD394" s="39"/>
      <c r="AE394" s="40"/>
      <c r="AF394" s="38"/>
      <c r="AG394" s="38"/>
      <c r="AH394" s="38">
        <f t="shared" si="46"/>
        <v>240</v>
      </c>
      <c r="AI394" s="41"/>
      <c r="AJ394" s="42"/>
      <c r="AK394" s="42"/>
      <c r="AL394" s="42"/>
      <c r="AM394" s="42"/>
      <c r="AN394" s="43"/>
      <c r="AO394" s="42"/>
      <c r="AR394" s="4">
        <v>0.6</v>
      </c>
      <c r="AT394" s="46">
        <v>400</v>
      </c>
    </row>
    <row r="395" s="4" customFormat="1" customHeight="1" spans="1:46">
      <c r="A395" s="36">
        <v>389</v>
      </c>
      <c r="B395" s="36"/>
      <c r="C395" s="2"/>
      <c r="D395" s="1" t="s">
        <v>781</v>
      </c>
      <c r="E395" s="2"/>
      <c r="F395" s="2" t="s">
        <v>927</v>
      </c>
      <c r="G395" s="2"/>
      <c r="H395" s="2" t="s">
        <v>205</v>
      </c>
      <c r="I395" s="36">
        <v>8</v>
      </c>
      <c r="J395" s="36"/>
      <c r="K395" s="36"/>
      <c r="L395" s="36"/>
      <c r="M395" s="36"/>
      <c r="N395" s="36"/>
      <c r="O395" s="36"/>
      <c r="P395" s="36"/>
      <c r="Q395" s="36"/>
      <c r="R395" s="37"/>
      <c r="S395" s="37"/>
      <c r="T395" s="38"/>
      <c r="U395" s="45"/>
      <c r="V395" s="45"/>
      <c r="W395" s="45"/>
      <c r="X395" s="45"/>
      <c r="Y395" s="45"/>
      <c r="Z395" s="45"/>
      <c r="AA395" s="45"/>
      <c r="AB395" s="45"/>
      <c r="AC395" s="45"/>
      <c r="AD395" s="39"/>
      <c r="AE395" s="40"/>
      <c r="AF395" s="38"/>
      <c r="AG395" s="38"/>
      <c r="AH395" s="38">
        <f t="shared" si="46"/>
        <v>576</v>
      </c>
      <c r="AI395" s="41"/>
      <c r="AJ395" s="42"/>
      <c r="AK395" s="42"/>
      <c r="AL395" s="42"/>
      <c r="AM395" s="42"/>
      <c r="AN395" s="43"/>
      <c r="AO395" s="42"/>
      <c r="AR395" s="4">
        <v>0.6</v>
      </c>
      <c r="AT395" s="46">
        <v>960</v>
      </c>
    </row>
    <row r="396" s="4" customFormat="1" customHeight="1" spans="1:46">
      <c r="A396" s="36">
        <v>390</v>
      </c>
      <c r="B396" s="36"/>
      <c r="C396" s="2"/>
      <c r="D396" s="1" t="s">
        <v>637</v>
      </c>
      <c r="E396" s="2"/>
      <c r="F396" s="2" t="s">
        <v>928</v>
      </c>
      <c r="G396" s="2"/>
      <c r="H396" s="2" t="s">
        <v>205</v>
      </c>
      <c r="I396" s="36">
        <v>4</v>
      </c>
      <c r="J396" s="36"/>
      <c r="K396" s="36"/>
      <c r="L396" s="36"/>
      <c r="M396" s="36"/>
      <c r="N396" s="36"/>
      <c r="O396" s="36"/>
      <c r="P396" s="36"/>
      <c r="Q396" s="36"/>
      <c r="R396" s="37"/>
      <c r="S396" s="37"/>
      <c r="T396" s="38"/>
      <c r="U396" s="45"/>
      <c r="V396" s="45"/>
      <c r="W396" s="45"/>
      <c r="X396" s="45"/>
      <c r="Y396" s="45"/>
      <c r="Z396" s="45"/>
      <c r="AA396" s="45"/>
      <c r="AB396" s="45"/>
      <c r="AC396" s="45"/>
      <c r="AD396" s="39"/>
      <c r="AE396" s="40"/>
      <c r="AF396" s="38"/>
      <c r="AG396" s="38"/>
      <c r="AH396" s="38">
        <f t="shared" si="46"/>
        <v>460.8</v>
      </c>
      <c r="AI396" s="41"/>
      <c r="AJ396" s="42"/>
      <c r="AK396" s="42"/>
      <c r="AL396" s="42"/>
      <c r="AM396" s="42"/>
      <c r="AN396" s="43"/>
      <c r="AO396" s="42"/>
      <c r="AR396" s="4">
        <v>0.6</v>
      </c>
      <c r="AT396" s="4" t="s">
        <v>929</v>
      </c>
    </row>
    <row r="397" s="4" customFormat="1" customHeight="1" spans="1:46">
      <c r="A397" s="36">
        <v>391</v>
      </c>
      <c r="B397" s="36"/>
      <c r="C397" s="2"/>
      <c r="D397" s="1" t="s">
        <v>333</v>
      </c>
      <c r="E397" s="2"/>
      <c r="F397" s="2" t="s">
        <v>930</v>
      </c>
      <c r="G397" s="2"/>
      <c r="H397" s="2" t="s">
        <v>205</v>
      </c>
      <c r="I397" s="36">
        <v>3</v>
      </c>
      <c r="J397" s="36"/>
      <c r="K397" s="36"/>
      <c r="L397" s="36"/>
      <c r="M397" s="36"/>
      <c r="N397" s="36"/>
      <c r="O397" s="36"/>
      <c r="P397" s="36"/>
      <c r="Q397" s="36"/>
      <c r="R397" s="37"/>
      <c r="S397" s="37"/>
      <c r="T397" s="38"/>
      <c r="U397" s="45"/>
      <c r="V397" s="45"/>
      <c r="W397" s="45"/>
      <c r="X397" s="45"/>
      <c r="Y397" s="45"/>
      <c r="Z397" s="45"/>
      <c r="AA397" s="45"/>
      <c r="AB397" s="45"/>
      <c r="AC397" s="45"/>
      <c r="AD397" s="39"/>
      <c r="AE397" s="40"/>
      <c r="AF397" s="38"/>
      <c r="AG397" s="38"/>
      <c r="AH397" s="38">
        <f t="shared" si="46"/>
        <v>300</v>
      </c>
      <c r="AI397" s="41"/>
      <c r="AJ397" s="42"/>
      <c r="AK397" s="42"/>
      <c r="AL397" s="42"/>
      <c r="AM397" s="42"/>
      <c r="AN397" s="43"/>
      <c r="AO397" s="42"/>
      <c r="AR397" s="4">
        <f>0.3</f>
        <v>0.3</v>
      </c>
      <c r="AT397" s="4" t="s">
        <v>931</v>
      </c>
    </row>
    <row r="398" s="4" customFormat="1" customHeight="1" spans="1:46">
      <c r="A398" s="36">
        <v>392</v>
      </c>
      <c r="B398" s="36"/>
      <c r="C398" s="2"/>
      <c r="D398" s="1" t="s">
        <v>631</v>
      </c>
      <c r="E398" s="2" t="s">
        <v>932</v>
      </c>
      <c r="F398" s="2" t="s">
        <v>933</v>
      </c>
      <c r="G398" s="2"/>
      <c r="H398" s="2" t="s">
        <v>205</v>
      </c>
      <c r="I398" s="36">
        <v>8</v>
      </c>
      <c r="J398" s="36"/>
      <c r="K398" s="36"/>
      <c r="L398" s="36"/>
      <c r="M398" s="36"/>
      <c r="N398" s="36"/>
      <c r="O398" s="36"/>
      <c r="P398" s="36"/>
      <c r="Q398" s="36"/>
      <c r="R398" s="37"/>
      <c r="S398" s="37"/>
      <c r="T398" s="38"/>
      <c r="U398" s="45"/>
      <c r="V398" s="45"/>
      <c r="W398" s="45"/>
      <c r="X398" s="45"/>
      <c r="Y398" s="45"/>
      <c r="Z398" s="45"/>
      <c r="AA398" s="45"/>
      <c r="AB398" s="45"/>
      <c r="AC398" s="45"/>
      <c r="AD398" s="39"/>
      <c r="AE398" s="40"/>
      <c r="AF398" s="38"/>
      <c r="AG398" s="38"/>
      <c r="AH398" s="38">
        <f t="shared" si="46"/>
        <v>480</v>
      </c>
      <c r="AI398" s="41"/>
      <c r="AJ398" s="42"/>
      <c r="AK398" s="42"/>
      <c r="AL398" s="42"/>
      <c r="AM398" s="42"/>
      <c r="AN398" s="43"/>
      <c r="AO398" s="42"/>
      <c r="AR398" s="4">
        <v>0.6</v>
      </c>
      <c r="AT398" s="46">
        <v>800</v>
      </c>
    </row>
    <row r="399" s="4" customFormat="1" customHeight="1" spans="1:46">
      <c r="A399" s="36">
        <v>393</v>
      </c>
      <c r="B399" s="36"/>
      <c r="C399" s="2"/>
      <c r="D399" s="1" t="s">
        <v>934</v>
      </c>
      <c r="E399" s="2" t="s">
        <v>680</v>
      </c>
      <c r="F399" s="2" t="s">
        <v>935</v>
      </c>
      <c r="G399" s="2"/>
      <c r="H399" s="2" t="s">
        <v>205</v>
      </c>
      <c r="I399" s="36">
        <v>3</v>
      </c>
      <c r="J399" s="36"/>
      <c r="K399" s="36"/>
      <c r="L399" s="36"/>
      <c r="M399" s="36"/>
      <c r="N399" s="36"/>
      <c r="O399" s="36"/>
      <c r="P399" s="36"/>
      <c r="Q399" s="36"/>
      <c r="R399" s="37"/>
      <c r="S399" s="37"/>
      <c r="T399" s="38"/>
      <c r="U399" s="45"/>
      <c r="V399" s="45"/>
      <c r="W399" s="45"/>
      <c r="X399" s="45"/>
      <c r="Y399" s="45"/>
      <c r="Z399" s="45"/>
      <c r="AA399" s="45"/>
      <c r="AB399" s="45"/>
      <c r="AC399" s="45"/>
      <c r="AD399" s="39"/>
      <c r="AE399" s="40"/>
      <c r="AF399" s="38"/>
      <c r="AG399" s="38"/>
      <c r="AH399" s="38">
        <f t="shared" si="46"/>
        <v>576</v>
      </c>
      <c r="AI399" s="41"/>
      <c r="AJ399" s="42"/>
      <c r="AK399" s="42"/>
      <c r="AL399" s="42"/>
      <c r="AM399" s="42"/>
      <c r="AN399" s="43"/>
      <c r="AO399" s="42"/>
      <c r="AR399" s="4">
        <v>0.6</v>
      </c>
      <c r="AT399" s="46">
        <v>960</v>
      </c>
    </row>
    <row r="400" s="4" customFormat="1" customHeight="1" spans="1:46">
      <c r="A400" s="36">
        <v>394</v>
      </c>
      <c r="B400" s="36"/>
      <c r="C400" s="2"/>
      <c r="D400" s="1" t="s">
        <v>723</v>
      </c>
      <c r="E400" s="2" t="s">
        <v>936</v>
      </c>
      <c r="F400" s="2" t="s">
        <v>937</v>
      </c>
      <c r="G400" s="2"/>
      <c r="H400" s="2" t="s">
        <v>205</v>
      </c>
      <c r="I400" s="36" t="s">
        <v>938</v>
      </c>
      <c r="J400" s="36"/>
      <c r="K400" s="36"/>
      <c r="L400" s="36"/>
      <c r="M400" s="36"/>
      <c r="N400" s="36"/>
      <c r="O400" s="36"/>
      <c r="P400" s="36"/>
      <c r="Q400" s="36"/>
      <c r="R400" s="37"/>
      <c r="S400" s="37"/>
      <c r="T400" s="38"/>
      <c r="U400" s="45"/>
      <c r="V400" s="45"/>
      <c r="W400" s="45"/>
      <c r="X400" s="45"/>
      <c r="Y400" s="45"/>
      <c r="Z400" s="45"/>
      <c r="AA400" s="45"/>
      <c r="AB400" s="45"/>
      <c r="AC400" s="45"/>
      <c r="AD400" s="39"/>
      <c r="AE400" s="40"/>
      <c r="AF400" s="38"/>
      <c r="AG400" s="38"/>
      <c r="AH400" s="38">
        <v>30</v>
      </c>
      <c r="AI400" s="41"/>
      <c r="AJ400" s="42"/>
      <c r="AK400" s="42"/>
      <c r="AL400" s="42"/>
      <c r="AM400" s="42"/>
      <c r="AN400" s="43"/>
      <c r="AO400" s="42"/>
    </row>
    <row r="401" s="4" customFormat="1" customHeight="1" spans="1:46">
      <c r="A401" s="36">
        <v>395</v>
      </c>
      <c r="B401" s="36"/>
      <c r="C401" s="2"/>
      <c r="D401" s="1" t="s">
        <v>939</v>
      </c>
      <c r="E401" s="2" t="s">
        <v>390</v>
      </c>
      <c r="F401" s="2" t="s">
        <v>940</v>
      </c>
      <c r="G401" s="2"/>
      <c r="H401" s="2" t="s">
        <v>205</v>
      </c>
      <c r="I401" s="36" t="s">
        <v>111</v>
      </c>
      <c r="J401" s="36"/>
      <c r="K401" s="36"/>
      <c r="L401" s="36"/>
      <c r="M401" s="36"/>
      <c r="N401" s="36"/>
      <c r="O401" s="36"/>
      <c r="P401" s="36"/>
      <c r="Q401" s="36"/>
      <c r="R401" s="37"/>
      <c r="S401" s="37"/>
      <c r="T401" s="38"/>
      <c r="U401" s="45"/>
      <c r="V401" s="45"/>
      <c r="W401" s="45"/>
      <c r="X401" s="45"/>
      <c r="Y401" s="45"/>
      <c r="Z401" s="45"/>
      <c r="AA401" s="45"/>
      <c r="AB401" s="45"/>
      <c r="AC401" s="45"/>
      <c r="AD401" s="39"/>
      <c r="AE401" s="40"/>
      <c r="AF401" s="38"/>
      <c r="AG401" s="38"/>
      <c r="AH401" s="38">
        <f>AR401*AT401</f>
        <v>672</v>
      </c>
      <c r="AI401" s="41"/>
      <c r="AJ401" s="42"/>
      <c r="AK401" s="42"/>
      <c r="AL401" s="42"/>
      <c r="AM401" s="42"/>
      <c r="AN401" s="43"/>
      <c r="AO401" s="42"/>
      <c r="AR401" s="4">
        <v>0.6</v>
      </c>
      <c r="AT401" s="46">
        <v>1120</v>
      </c>
    </row>
    <row r="402" s="4" customFormat="1" customHeight="1" spans="1:46">
      <c r="A402" s="36">
        <v>396</v>
      </c>
      <c r="B402" s="36"/>
      <c r="C402" s="2"/>
      <c r="D402" s="1" t="s">
        <v>941</v>
      </c>
      <c r="E402" s="2"/>
      <c r="F402" s="2" t="s">
        <v>942</v>
      </c>
      <c r="G402" s="2"/>
      <c r="H402" s="2" t="s">
        <v>205</v>
      </c>
      <c r="I402" s="36" t="s">
        <v>111</v>
      </c>
      <c r="J402" s="36"/>
      <c r="K402" s="36"/>
      <c r="L402" s="36"/>
      <c r="M402" s="36"/>
      <c r="N402" s="36"/>
      <c r="O402" s="36"/>
      <c r="P402" s="36"/>
      <c r="Q402" s="36"/>
      <c r="R402" s="37"/>
      <c r="S402" s="37"/>
      <c r="T402" s="38"/>
      <c r="U402" s="45"/>
      <c r="V402" s="45"/>
      <c r="W402" s="45"/>
      <c r="X402" s="45"/>
      <c r="Y402" s="45"/>
      <c r="Z402" s="45"/>
      <c r="AA402" s="45"/>
      <c r="AB402" s="45"/>
      <c r="AC402" s="45"/>
      <c r="AD402" s="39"/>
      <c r="AE402" s="40"/>
      <c r="AF402" s="38"/>
      <c r="AG402" s="38"/>
      <c r="AH402" s="38">
        <f>AR402*AT402</f>
        <v>345.6</v>
      </c>
      <c r="AI402" s="41"/>
      <c r="AJ402" s="42"/>
      <c r="AK402" s="42"/>
      <c r="AL402" s="42"/>
      <c r="AM402" s="42"/>
      <c r="AN402" s="43"/>
      <c r="AO402" s="42"/>
      <c r="AR402" s="4">
        <v>0.6</v>
      </c>
      <c r="AT402" s="46">
        <v>576</v>
      </c>
    </row>
    <row r="403" s="4" customFormat="1" customHeight="1" spans="1:46">
      <c r="A403" s="36"/>
      <c r="B403" s="36"/>
      <c r="C403" s="2"/>
      <c r="D403" s="1"/>
      <c r="E403" s="2"/>
      <c r="F403" s="2"/>
      <c r="G403" s="2"/>
      <c r="H403" s="2"/>
      <c r="I403" s="36"/>
      <c r="J403" s="36"/>
      <c r="K403" s="36"/>
      <c r="L403" s="36"/>
      <c r="M403" s="36"/>
      <c r="N403" s="36"/>
      <c r="O403" s="36"/>
      <c r="P403" s="36"/>
      <c r="Q403" s="36"/>
      <c r="R403" s="37"/>
      <c r="S403" s="37"/>
      <c r="T403" s="38"/>
      <c r="U403" s="45"/>
      <c r="V403" s="45"/>
      <c r="W403" s="45"/>
      <c r="X403" s="45"/>
      <c r="Y403" s="45"/>
      <c r="Z403" s="45"/>
      <c r="AA403" s="45"/>
      <c r="AB403" s="45"/>
      <c r="AC403" s="45"/>
      <c r="AD403" s="39"/>
      <c r="AE403" s="40"/>
      <c r="AF403" s="38"/>
      <c r="AG403" s="38"/>
      <c r="AH403" s="38"/>
      <c r="AI403" s="41"/>
      <c r="AJ403" s="42"/>
      <c r="AK403" s="42"/>
      <c r="AL403" s="42"/>
      <c r="AM403" s="42"/>
      <c r="AN403" s="43"/>
      <c r="AO403" s="42"/>
    </row>
    <row r="404" s="4" customFormat="1" customHeight="1" spans="1:46">
      <c r="A404" s="36"/>
      <c r="B404" s="36"/>
      <c r="C404" s="36"/>
      <c r="D404" s="2"/>
      <c r="E404" s="2"/>
      <c r="F404" s="2"/>
      <c r="G404" s="2"/>
      <c r="H404" s="2"/>
      <c r="I404" s="36"/>
      <c r="J404" s="36"/>
      <c r="K404" s="36"/>
      <c r="L404" s="36"/>
      <c r="M404" s="36"/>
      <c r="N404" s="36"/>
      <c r="O404" s="36"/>
      <c r="P404" s="36"/>
      <c r="Q404" s="36"/>
      <c r="R404" s="37"/>
      <c r="S404" s="37"/>
      <c r="T404" s="38"/>
      <c r="U404" s="45"/>
      <c r="V404" s="45"/>
      <c r="W404" s="45"/>
      <c r="X404" s="45"/>
      <c r="Y404" s="45"/>
      <c r="Z404" s="45"/>
      <c r="AA404" s="45"/>
      <c r="AB404" s="45"/>
      <c r="AC404" s="45"/>
      <c r="AD404" s="39"/>
      <c r="AE404" s="40"/>
      <c r="AF404" s="38"/>
      <c r="AG404" s="38"/>
      <c r="AH404" s="38"/>
      <c r="AI404" s="41"/>
      <c r="AJ404" s="42">
        <f>ROUND(IF(G404="",0,#REF!/G404),-1)</f>
        <v>0</v>
      </c>
      <c r="AK404" s="42" t="b">
        <f>COUNTIFS(D:D,D404,E:E,E404,AJ:AJ,AJ404)=COUNTIFS(D:D,D404,E:E,E404)</f>
        <v>1</v>
      </c>
      <c r="AL404" s="42">
        <f t="shared" ref="AL404:AL408" si="47">IF(AK404=TRUE,0,"单价不同")</f>
        <v>0</v>
      </c>
      <c r="AM404" s="42" t="e">
        <f>#REF!-AE404</f>
        <v>#REF!</v>
      </c>
      <c r="AN404" s="43">
        <f t="shared" ref="AN404:AN408" si="48">IF(AE404=0,0,AM404/AE404)</f>
        <v>0</v>
      </c>
      <c r="AO404" s="42" t="str">
        <f t="shared" ref="AO404:AO408" si="49">IF(AN404&gt;0.3,"核查",IF(AN404&lt;-0.3,"核查",""))</f>
        <v/>
      </c>
    </row>
    <row r="405" s="4" customFormat="1" customHeight="1" spans="1:46">
      <c r="A405" s="36"/>
      <c r="B405" s="36"/>
      <c r="C405" s="36"/>
      <c r="D405" s="2"/>
      <c r="E405" s="2"/>
      <c r="F405" s="2"/>
      <c r="G405" s="2"/>
      <c r="H405" s="2"/>
      <c r="I405" s="36"/>
      <c r="J405" s="36"/>
      <c r="K405" s="36"/>
      <c r="L405" s="36"/>
      <c r="M405" s="36"/>
      <c r="N405" s="36"/>
      <c r="O405" s="36"/>
      <c r="P405" s="36"/>
      <c r="Q405" s="36"/>
      <c r="R405" s="37"/>
      <c r="S405" s="37"/>
      <c r="T405" s="38"/>
      <c r="U405" s="45"/>
      <c r="V405" s="45"/>
      <c r="W405" s="45"/>
      <c r="X405" s="45"/>
      <c r="Y405" s="45"/>
      <c r="Z405" s="45"/>
      <c r="AA405" s="45"/>
      <c r="AB405" s="45"/>
      <c r="AC405" s="45"/>
      <c r="AD405" s="39"/>
      <c r="AE405" s="40"/>
      <c r="AF405" s="38"/>
      <c r="AG405" s="38"/>
      <c r="AH405" s="38"/>
      <c r="AI405" s="41"/>
      <c r="AJ405" s="42">
        <f>ROUND(IF(G405="",0,#REF!/G405),-1)</f>
        <v>0</v>
      </c>
      <c r="AK405" s="42" t="b">
        <f>COUNTIFS(D:D,D405,E:E,E405,AJ:AJ,AJ405)=COUNTIFS(D:D,D405,E:E,E405)</f>
        <v>1</v>
      </c>
      <c r="AL405" s="42">
        <f t="shared" si="47"/>
        <v>0</v>
      </c>
      <c r="AM405" s="42" t="e">
        <f>#REF!-AE405</f>
        <v>#REF!</v>
      </c>
      <c r="AN405" s="43">
        <f t="shared" si="48"/>
        <v>0</v>
      </c>
      <c r="AO405" s="42" t="str">
        <f t="shared" si="49"/>
        <v/>
      </c>
    </row>
    <row r="406" s="4" customFormat="1" customHeight="1" spans="1:46">
      <c r="A406" s="47" t="s">
        <v>943</v>
      </c>
      <c r="B406" s="48"/>
      <c r="C406" s="48"/>
      <c r="D406" s="49"/>
      <c r="E406" s="2"/>
      <c r="F406" s="2"/>
      <c r="G406" s="2"/>
      <c r="H406" s="2"/>
      <c r="I406" s="36"/>
      <c r="J406" s="36"/>
      <c r="K406" s="36"/>
      <c r="L406" s="36"/>
      <c r="M406" s="36"/>
      <c r="N406" s="36"/>
      <c r="O406" s="36"/>
      <c r="P406" s="36"/>
      <c r="Q406" s="36"/>
      <c r="R406" s="37"/>
      <c r="S406" s="37"/>
      <c r="T406" s="38">
        <f>SUM(T7:T405)</f>
        <v>0</v>
      </c>
      <c r="U406" s="38">
        <f>SUM(U7:U405)</f>
        <v>0</v>
      </c>
      <c r="V406" s="45"/>
      <c r="W406" s="45"/>
      <c r="X406" s="45"/>
      <c r="Y406" s="45"/>
      <c r="Z406" s="45"/>
      <c r="AA406" s="45"/>
      <c r="AB406" s="45"/>
      <c r="AC406" s="45"/>
      <c r="AD406" s="39"/>
      <c r="AE406" s="40">
        <f>SUM(AE7:AE405)</f>
        <v>0</v>
      </c>
      <c r="AF406" s="38">
        <f>SUM(AF7:AF405)</f>
        <v>0</v>
      </c>
      <c r="AG406" s="38"/>
      <c r="AH406" s="38">
        <f>ROUND(SUM(AH7:AH405),-2)</f>
        <v>542600</v>
      </c>
      <c r="AI406" s="41"/>
      <c r="AJ406" s="42">
        <f>ROUND(IF(G406="",0,#REF!/G406),-1)</f>
        <v>0</v>
      </c>
      <c r="AK406" s="42" t="b">
        <f>COUNTIFS(D:D,D406,E:E,E406,AJ:AJ,AJ406)=COUNTIFS(D:D,D406,E:E,E406)</f>
        <v>1</v>
      </c>
      <c r="AL406" s="42">
        <f t="shared" si="47"/>
        <v>0</v>
      </c>
      <c r="AM406" s="42" t="e">
        <f>#REF!-AE406</f>
        <v>#REF!</v>
      </c>
      <c r="AN406" s="43">
        <f t="shared" si="48"/>
        <v>0</v>
      </c>
      <c r="AO406" s="42" t="str">
        <f t="shared" si="49"/>
        <v/>
      </c>
    </row>
    <row r="407" s="4" customFormat="1" customHeight="1" spans="1:46">
      <c r="A407" s="47" t="s">
        <v>946</v>
      </c>
      <c r="B407" s="48"/>
      <c r="C407" s="48"/>
      <c r="D407" s="49"/>
      <c r="E407" s="2"/>
      <c r="F407" s="2"/>
      <c r="G407" s="2"/>
      <c r="H407" s="2"/>
      <c r="I407" s="36"/>
      <c r="J407" s="36"/>
      <c r="K407" s="36"/>
      <c r="L407" s="36"/>
      <c r="M407" s="36"/>
      <c r="N407" s="36"/>
      <c r="O407" s="36"/>
      <c r="P407" s="36"/>
      <c r="Q407" s="36"/>
      <c r="R407" s="37"/>
      <c r="S407" s="37"/>
      <c r="T407" s="38"/>
      <c r="U407" s="45"/>
      <c r="V407" s="45"/>
      <c r="W407" s="45"/>
      <c r="X407" s="45"/>
      <c r="Y407" s="45"/>
      <c r="Z407" s="45"/>
      <c r="AA407" s="45"/>
      <c r="AB407" s="45"/>
      <c r="AC407" s="45"/>
      <c r="AD407" s="39">
        <f>SUM(AD7:AD405)</f>
        <v>0</v>
      </c>
      <c r="AE407" s="40"/>
      <c r="AF407" s="38"/>
      <c r="AG407" s="38">
        <f>SUM(AG7:AG405)</f>
        <v>0</v>
      </c>
      <c r="AH407" s="38"/>
      <c r="AI407" s="41"/>
      <c r="AJ407" s="42">
        <f>ROUND(IF(G407="",0,#REF!/G407),-1)</f>
        <v>0</v>
      </c>
      <c r="AK407" s="42" t="b">
        <f>COUNTIFS(D:D,D407,E:E,E407,AJ:AJ,AJ407)=COUNTIFS(D:D,D407,E:E,E407)</f>
        <v>1</v>
      </c>
      <c r="AL407" s="42">
        <f t="shared" si="47"/>
        <v>0</v>
      </c>
      <c r="AM407" s="42" t="e">
        <f>#REF!-AE407</f>
        <v>#REF!</v>
      </c>
      <c r="AN407" s="43">
        <f t="shared" si="48"/>
        <v>0</v>
      </c>
      <c r="AO407" s="42" t="str">
        <f t="shared" si="49"/>
        <v/>
      </c>
    </row>
    <row r="408" s="4" customFormat="1" customHeight="1" spans="1:46">
      <c r="A408" s="47" t="s">
        <v>943</v>
      </c>
      <c r="B408" s="48"/>
      <c r="C408" s="48"/>
      <c r="D408" s="49"/>
      <c r="E408" s="2"/>
      <c r="F408" s="2"/>
      <c r="G408" s="2"/>
      <c r="H408" s="2"/>
      <c r="I408" s="36"/>
      <c r="J408" s="36"/>
      <c r="K408" s="36"/>
      <c r="L408" s="36"/>
      <c r="M408" s="36"/>
      <c r="N408" s="36"/>
      <c r="O408" s="36"/>
      <c r="P408" s="36"/>
      <c r="Q408" s="36"/>
      <c r="R408" s="37"/>
      <c r="S408" s="37"/>
      <c r="T408" s="45">
        <f>T406-U407</f>
        <v>0</v>
      </c>
      <c r="U408" s="45">
        <f>U406-AD407</f>
        <v>0</v>
      </c>
      <c r="V408" s="45"/>
      <c r="W408" s="45"/>
      <c r="X408" s="45"/>
      <c r="Y408" s="45"/>
      <c r="Z408" s="45"/>
      <c r="AA408" s="45"/>
      <c r="AB408" s="45"/>
      <c r="AC408" s="45"/>
      <c r="AD408" s="39"/>
      <c r="AE408" s="40">
        <f>AE406-AE407</f>
        <v>0</v>
      </c>
      <c r="AF408" s="38">
        <f>AF406-AG407</f>
        <v>0</v>
      </c>
      <c r="AG408" s="38"/>
      <c r="AH408" s="38">
        <f>AH406</f>
        <v>542600</v>
      </c>
      <c r="AI408" s="41"/>
      <c r="AJ408" s="42">
        <f>ROUND(IF(G408="",0,#REF!/G408),-1)</f>
        <v>0</v>
      </c>
      <c r="AK408" s="42" t="b">
        <f>COUNTIFS(D:D,D408,E:E,E408,AJ:AJ,AJ408)=COUNTIFS(D:D,D408,E:E,E408)</f>
        <v>1</v>
      </c>
      <c r="AL408" s="42">
        <f t="shared" si="47"/>
        <v>0</v>
      </c>
      <c r="AM408" s="42" t="e">
        <f>#REF!-AE408</f>
        <v>#REF!</v>
      </c>
      <c r="AN408" s="43">
        <f t="shared" si="48"/>
        <v>0</v>
      </c>
      <c r="AO408" s="42" t="str">
        <f t="shared" si="49"/>
        <v/>
      </c>
      <c r="AQ408" s="4">
        <f>SUM(AQ7:AQ407)</f>
        <v>34916</v>
      </c>
    </row>
    <row r="409" s="4" customFormat="1" customHeight="1" spans="1:46">
      <c r="A409" s="50" t="str">
        <f>封面!D11&amp;封面!G11</f>
        <v>被评估单位填表人：</v>
      </c>
    </row>
    <row r="410" s="4" customFormat="1" customHeight="1" spans="1:46">
      <c r="A410" s="50" t="str">
        <f>CONCATENATE(封面!D13,封面!F13,封面!G13,封面!H13,封面!I13,封面!J13,封面!K13)</f>
        <v>填表日期：2026年1月30日</v>
      </c>
    </row>
    <row r="411" s="4" customFormat="1" customHeight="1"/>
    <row r="412" s="4" customFormat="1" customHeight="1"/>
    <row r="413" s="4" customFormat="1" customHeight="1"/>
    <row r="414" s="4" customFormat="1" customHeight="1"/>
    <row r="415" s="4" customFormat="1" customHeight="1"/>
    <row r="416" s="4" customFormat="1" customHeight="1"/>
    <row r="417" s="4" customFormat="1" customHeight="1"/>
    <row r="418" s="4" customFormat="1" customHeight="1"/>
    <row r="419" s="4" customFormat="1" customHeight="1"/>
    <row r="420" s="4" customFormat="1" customHeight="1"/>
    <row r="421" s="4" customFormat="1" customHeight="1"/>
    <row r="422" s="4" customFormat="1" customHeight="1"/>
    <row r="423" s="4" customFormat="1" customHeight="1"/>
    <row r="424" s="4" customFormat="1" customHeight="1"/>
    <row r="425" s="4" customFormat="1" customHeight="1"/>
    <row r="426" s="4" customFormat="1" customHeight="1"/>
    <row r="427" s="4" customFormat="1" customHeight="1"/>
    <row r="428" s="4" customFormat="1" customHeight="1"/>
    <row r="429" s="4" customFormat="1" customHeight="1"/>
    <row r="430" s="4" customFormat="1" customHeight="1"/>
    <row r="431" s="4" customFormat="1" customHeight="1"/>
    <row r="432" s="4" customFormat="1" customHeight="1"/>
    <row r="433" s="4" customFormat="1" customHeight="1"/>
    <row r="434" s="4" customFormat="1" customHeight="1"/>
    <row r="435" s="4" customFormat="1" customHeight="1"/>
    <row r="436" s="4" customFormat="1" customHeight="1"/>
    <row r="437" s="4" customFormat="1" customHeight="1"/>
    <row r="438" s="4" customFormat="1" customHeight="1"/>
    <row r="439" s="4" customFormat="1" customHeight="1"/>
    <row r="440" s="4" customFormat="1" customHeight="1"/>
    <row r="441" s="4" customFormat="1" customHeight="1"/>
    <row r="442" s="4" customFormat="1" customHeight="1"/>
    <row r="443" s="4" customFormat="1" customHeight="1"/>
    <row r="444" s="4" customFormat="1" customHeight="1"/>
    <row r="445" s="4" customFormat="1" customHeight="1"/>
    <row r="446" s="4" customFormat="1" customHeight="1"/>
    <row r="447" s="4" customFormat="1" customHeight="1"/>
    <row r="448" s="4" customFormat="1" customHeight="1"/>
    <row r="449" s="4" customFormat="1" customHeight="1"/>
    <row r="450" s="4" customFormat="1" customHeight="1"/>
    <row r="451" s="4" customFormat="1" customHeight="1"/>
    <row r="452" s="4" customFormat="1" customHeight="1"/>
    <row r="453" s="4" customFormat="1" customHeight="1"/>
    <row r="454" s="4" customFormat="1" customHeight="1"/>
    <row r="455" s="4" customFormat="1" customHeight="1"/>
    <row r="456" s="4" customFormat="1" customHeight="1"/>
    <row r="457" s="4" customFormat="1" customHeight="1"/>
    <row r="458" s="4" customFormat="1" customHeight="1"/>
    <row r="459" s="4" customFormat="1" customHeight="1"/>
    <row r="460" s="4" customFormat="1" customHeight="1"/>
    <row r="461" s="4" customFormat="1" customHeight="1"/>
    <row r="462" s="4" customFormat="1" customHeight="1"/>
    <row r="463" s="4" customFormat="1" customHeight="1"/>
    <row r="464" s="4" customFormat="1" customHeight="1"/>
    <row r="465" s="4" customFormat="1" customHeight="1"/>
    <row r="466" s="4" customFormat="1" customHeight="1"/>
    <row r="467" s="4" customFormat="1" customHeight="1"/>
    <row r="468" s="4" customFormat="1" customHeight="1"/>
    <row r="469" s="4" customFormat="1" customHeight="1"/>
    <row r="470" s="4" customFormat="1" customHeight="1"/>
    <row r="471" s="4" customFormat="1" customHeight="1"/>
    <row r="472" s="4" customFormat="1" customHeight="1"/>
    <row r="473" s="4" customFormat="1" customHeight="1"/>
    <row r="474" s="4" customFormat="1" customHeight="1"/>
    <row r="475" s="4" customFormat="1" customHeight="1"/>
    <row r="476" s="4" customFormat="1" customHeight="1"/>
    <row r="477" s="4" customFormat="1" customHeight="1"/>
    <row r="478" s="4" customFormat="1" customHeight="1"/>
    <row r="479" s="4" customFormat="1" customHeight="1"/>
    <row r="480" s="4" customFormat="1" customHeight="1"/>
    <row r="481" s="4" customFormat="1" customHeight="1"/>
    <row r="482" s="4" customFormat="1" customHeight="1"/>
    <row r="483" s="4" customFormat="1" customHeight="1"/>
    <row r="484" s="4" customFormat="1" customHeight="1"/>
    <row r="485" s="4" customFormat="1" customHeight="1"/>
    <row r="486" s="4" customFormat="1" customHeight="1"/>
    <row r="487" s="4" customFormat="1" customHeight="1"/>
    <row r="488" s="4" customFormat="1" customHeight="1"/>
    <row r="489" s="4" customFormat="1" customHeight="1"/>
    <row r="490" s="4" customFormat="1" customHeight="1"/>
    <row r="491" s="4" customFormat="1" customHeight="1"/>
    <row r="492" s="4" customFormat="1" customHeight="1"/>
    <row r="493" s="4" customFormat="1" customHeight="1"/>
    <row r="494" s="4" customFormat="1" customHeight="1"/>
    <row r="495" s="4" customFormat="1" customHeight="1"/>
    <row r="496" s="4" customFormat="1" customHeight="1"/>
    <row r="497" s="4" customFormat="1" customHeight="1"/>
    <row r="498" s="4" customFormat="1" customHeight="1"/>
    <row r="499" s="4" customFormat="1" customHeight="1"/>
    <row r="500" s="4" customFormat="1" customHeight="1"/>
    <row r="501" s="4" customFormat="1" customHeight="1"/>
    <row r="502" s="4" customFormat="1" customHeight="1"/>
    <row r="503" s="4" customFormat="1" customHeight="1"/>
    <row r="504" s="4" customFormat="1" customHeight="1"/>
    <row r="505" s="4" customFormat="1" customHeight="1"/>
    <row r="506" s="4" customFormat="1" customHeight="1"/>
    <row r="507" s="4" customFormat="1" customHeight="1"/>
    <row r="508" s="4" customFormat="1" customHeight="1"/>
    <row r="509" s="4" customFormat="1" customHeight="1"/>
    <row r="510" s="4" customFormat="1" customHeight="1"/>
    <row r="511" s="4" customFormat="1" customHeight="1"/>
    <row r="512" s="4" customFormat="1" customHeight="1"/>
    <row r="513" s="4" customFormat="1" customHeight="1"/>
    <row r="514" s="4" customFormat="1" customHeight="1"/>
    <row r="515" s="4" customFormat="1" customHeight="1"/>
    <row r="516" s="4" customFormat="1" customHeight="1"/>
    <row r="517" s="4" customFormat="1" customHeight="1"/>
    <row r="518" s="4" customFormat="1" customHeight="1"/>
    <row r="519" s="4" customFormat="1" customHeight="1"/>
    <row r="520" s="4" customFormat="1" customHeight="1"/>
    <row r="521" s="4" customFormat="1" customHeight="1"/>
    <row r="522" s="4" customFormat="1" customHeight="1"/>
    <row r="523" s="4" customFormat="1" customHeight="1"/>
    <row r="524" s="4" customFormat="1" customHeight="1"/>
    <row r="525" s="4" customFormat="1" customHeight="1"/>
    <row r="526" s="4" customFormat="1" customHeight="1"/>
    <row r="527" s="4" customFormat="1" customHeight="1"/>
    <row r="528" s="4" customFormat="1" customHeight="1"/>
    <row r="529" s="4" customFormat="1" customHeight="1"/>
    <row r="530" s="4" customFormat="1" customHeight="1"/>
    <row r="531" s="4" customFormat="1" customHeight="1"/>
    <row r="532" s="4" customFormat="1" customHeight="1"/>
    <row r="533" s="4" customFormat="1" customHeight="1"/>
    <row r="534" s="4" customFormat="1" customHeight="1"/>
    <row r="535" s="4" customFormat="1" customHeight="1"/>
    <row r="536" s="4" customFormat="1" customHeight="1"/>
    <row r="537" s="4" customFormat="1" customHeight="1"/>
    <row r="538" s="4" customFormat="1" customHeight="1"/>
    <row r="539" s="4" customFormat="1" customHeight="1"/>
    <row r="540" s="4" customFormat="1" customHeight="1"/>
    <row r="541" s="4" customFormat="1" customHeight="1"/>
    <row r="542" s="4" customFormat="1" customHeight="1"/>
    <row r="543" s="4" customFormat="1" customHeight="1"/>
    <row r="544" s="4" customFormat="1" customHeight="1"/>
    <row r="545" s="4" customFormat="1" customHeight="1"/>
    <row r="546" s="4" customFormat="1" customHeight="1"/>
    <row r="547" s="4" customFormat="1" customHeight="1"/>
    <row r="548" s="4" customFormat="1" customHeight="1"/>
    <row r="549" s="4" customFormat="1" customHeight="1"/>
    <row r="550" s="4" customFormat="1" customHeight="1"/>
    <row r="551" s="4" customFormat="1" customHeight="1"/>
    <row r="552" s="4" customFormat="1" customHeight="1"/>
    <row r="553" s="4" customFormat="1" customHeight="1"/>
    <row r="554" s="4" customFormat="1" customHeight="1"/>
    <row r="555" s="4" customFormat="1" customHeight="1"/>
    <row r="556" s="4" customFormat="1" customHeight="1"/>
    <row r="557" s="4" customFormat="1" customHeight="1"/>
    <row r="558" s="4" customFormat="1" customHeight="1"/>
    <row r="559" s="4" customFormat="1" customHeight="1"/>
    <row r="560" s="4" customFormat="1" customHeight="1"/>
    <row r="561" s="4" customFormat="1" customHeight="1"/>
    <row r="562" s="4" customFormat="1" customHeight="1"/>
    <row r="563" s="4" customFormat="1" customHeight="1"/>
    <row r="564" s="4" customFormat="1" customHeight="1"/>
    <row r="565" s="4" customFormat="1" customHeight="1"/>
    <row r="566" s="4" customFormat="1" customHeight="1"/>
    <row r="567" s="4" customFormat="1" customHeight="1"/>
    <row r="568" s="4" customFormat="1" customHeight="1"/>
    <row r="569" s="4" customFormat="1" customHeight="1"/>
    <row r="570" s="4" customFormat="1" customHeight="1"/>
    <row r="571" s="4" customFormat="1" customHeight="1"/>
    <row r="572" s="4" customFormat="1" customHeight="1"/>
    <row r="573" s="4" customFormat="1" customHeight="1"/>
    <row r="574" s="4" customFormat="1" customHeight="1"/>
    <row r="575" s="4" customFormat="1" customHeight="1"/>
    <row r="576" s="4" customFormat="1" customHeight="1"/>
    <row r="577" s="4" customFormat="1" customHeight="1"/>
    <row r="578" s="4" customFormat="1" customHeight="1"/>
    <row r="579" s="4" customFormat="1" customHeight="1"/>
    <row r="580" s="4" customFormat="1" customHeight="1"/>
    <row r="581" s="4" customFormat="1" customHeight="1"/>
    <row r="582" s="4" customFormat="1" customHeight="1"/>
    <row r="583" s="4" customFormat="1" customHeight="1"/>
    <row r="584" s="4" customFormat="1" customHeight="1"/>
    <row r="585" s="4" customFormat="1" customHeight="1"/>
    <row r="586" s="4" customFormat="1" customHeight="1"/>
    <row r="587" s="4" customFormat="1" customHeight="1"/>
    <row r="588" s="4" customFormat="1" customHeight="1"/>
    <row r="589" s="4" customFormat="1" customHeight="1"/>
    <row r="590" s="4" customFormat="1" customHeight="1"/>
    <row r="591" s="4" customFormat="1" customHeight="1"/>
    <row r="592" s="4" customFormat="1" customHeight="1"/>
    <row r="593" s="4" customFormat="1" customHeight="1"/>
    <row r="594" s="4" customFormat="1" customHeight="1"/>
    <row r="595" s="4" customFormat="1" customHeight="1"/>
    <row r="596" s="4" customFormat="1" customHeight="1"/>
    <row r="597" s="4" customFormat="1" customHeight="1"/>
    <row r="598" s="4" customFormat="1" customHeight="1"/>
    <row r="599" s="4" customFormat="1" customHeight="1"/>
    <row r="600" s="4" customFormat="1" customHeight="1"/>
    <row r="601" s="4" customFormat="1" customHeight="1"/>
    <row r="602" s="4" customFormat="1" customHeight="1"/>
    <row r="603" s="4" customFormat="1" customHeight="1"/>
    <row r="604" s="4" customFormat="1" customHeight="1"/>
    <row r="605" s="4" customFormat="1" customHeight="1"/>
    <row r="606" s="4" customFormat="1" customHeight="1"/>
    <row r="607" s="4" customFormat="1" customHeight="1"/>
    <row r="608" s="4" customFormat="1" customHeight="1"/>
    <row r="609" s="4" customFormat="1" customHeight="1"/>
    <row r="610" s="4" customFormat="1" customHeight="1"/>
    <row r="611" s="4" customFormat="1" customHeight="1"/>
    <row r="612" s="4" customFormat="1" customHeight="1"/>
    <row r="613" s="4" customFormat="1" customHeight="1"/>
    <row r="614" s="4" customFormat="1" customHeight="1"/>
    <row r="615" s="4" customFormat="1" customHeight="1"/>
    <row r="616" s="4" customFormat="1" customHeight="1"/>
    <row r="617" s="4" customFormat="1" customHeight="1"/>
    <row r="618" s="4" customFormat="1" customHeight="1"/>
    <row r="619" s="4" customFormat="1" customHeight="1"/>
    <row r="620" s="4" customFormat="1" customHeight="1"/>
    <row r="621" s="4" customFormat="1" customHeight="1"/>
    <row r="622" s="4" customFormat="1" customHeight="1"/>
    <row r="623" s="4" customFormat="1" customHeight="1"/>
    <row r="624" s="4" customFormat="1" customHeight="1"/>
    <row r="625" s="4" customFormat="1" customHeight="1"/>
    <row r="626" s="4" customFormat="1" customHeight="1"/>
    <row r="627" s="4" customFormat="1" customHeight="1"/>
    <row r="628" s="4" customFormat="1" customHeight="1"/>
    <row r="629" s="4" customFormat="1" customHeight="1"/>
    <row r="630" s="4" customFormat="1" customHeight="1"/>
    <row r="631" s="4" customFormat="1" customHeight="1"/>
    <row r="632" s="4" customFormat="1" customHeight="1"/>
    <row r="633" s="4" customFormat="1" customHeight="1"/>
    <row r="634" s="4" customFormat="1" customHeight="1"/>
    <row r="635" s="4" customFormat="1" customHeight="1"/>
    <row r="636" s="4" customFormat="1" customHeight="1"/>
    <row r="637" s="4" customFormat="1" customHeight="1"/>
    <row r="638" s="4" customFormat="1" customHeight="1"/>
    <row r="639" s="4" customFormat="1" customHeight="1"/>
    <row r="640" s="4" customFormat="1" customHeight="1"/>
    <row r="641" s="4" customFormat="1" customHeight="1"/>
    <row r="642" s="4" customFormat="1" customHeight="1"/>
    <row r="643" s="4" customFormat="1" customHeight="1"/>
    <row r="644" s="4" customFormat="1" customHeight="1"/>
    <row r="645" s="4" customFormat="1" customHeight="1"/>
    <row r="646" s="4" customFormat="1" customHeight="1"/>
    <row r="647" s="4" customFormat="1" customHeight="1"/>
    <row r="648" s="4" customFormat="1" customHeight="1"/>
    <row r="649" s="4" customFormat="1" customHeight="1"/>
    <row r="650" s="4" customFormat="1" customHeight="1"/>
    <row r="651" s="4" customFormat="1" customHeight="1"/>
    <row r="652" s="4" customFormat="1" customHeight="1"/>
    <row r="653" s="4" customFormat="1" customHeight="1"/>
    <row r="654" s="4" customFormat="1" customHeight="1"/>
    <row r="655" s="4" customFormat="1" customHeight="1"/>
    <row r="656" s="4" customFormat="1" customHeight="1"/>
    <row r="657" s="4" customFormat="1" customHeight="1"/>
    <row r="658" s="4" customFormat="1" customHeight="1"/>
    <row r="659" s="4" customFormat="1" customHeight="1"/>
    <row r="660" s="4" customFormat="1" customHeight="1"/>
    <row r="661" s="4" customFormat="1" customHeight="1"/>
    <row r="662" s="4" customFormat="1" customHeight="1"/>
    <row r="663" s="4" customFormat="1" customHeight="1"/>
    <row r="664" s="4" customFormat="1" customHeight="1"/>
    <row r="665" s="4" customFormat="1" customHeight="1"/>
    <row r="666" s="4" customFormat="1" customHeight="1"/>
    <row r="667" s="4" customFormat="1" customHeight="1"/>
    <row r="668" s="4" customFormat="1" customHeight="1"/>
    <row r="669" s="4" customFormat="1" customHeight="1"/>
    <row r="670" s="4" customFormat="1" customHeight="1"/>
    <row r="671" s="4" customFormat="1" customHeight="1"/>
    <row r="672" s="4" customFormat="1" customHeight="1"/>
    <row r="673" s="4" customFormat="1" customHeight="1"/>
    <row r="674" s="4" customFormat="1" customHeight="1"/>
    <row r="675" s="4" customFormat="1" customHeight="1"/>
    <row r="676" s="4" customFormat="1" customHeight="1"/>
    <row r="677" s="4" customFormat="1" customHeight="1"/>
    <row r="678" s="4" customFormat="1" customHeight="1"/>
    <row r="679" s="4" customFormat="1" customHeight="1"/>
    <row r="680" s="4" customFormat="1" customHeight="1"/>
    <row r="681" s="4" customFormat="1" customHeight="1"/>
    <row r="682" s="4" customFormat="1" customHeight="1"/>
    <row r="683" s="4" customFormat="1" customHeight="1"/>
    <row r="684" s="4" customFormat="1" customHeight="1"/>
    <row r="685" s="4" customFormat="1" customHeight="1"/>
    <row r="686" s="4" customFormat="1" customHeight="1"/>
    <row r="687" s="4" customFormat="1" customHeight="1"/>
    <row r="688" s="4" customFormat="1" customHeight="1"/>
    <row r="689" s="4" customFormat="1" customHeight="1"/>
    <row r="690" s="4" customFormat="1" customHeight="1"/>
    <row r="691" s="4" customFormat="1" customHeight="1"/>
    <row r="692" s="4" customFormat="1" customHeight="1"/>
    <row r="693" s="4" customFormat="1" customHeight="1"/>
    <row r="694" s="4" customFormat="1" customHeight="1"/>
    <row r="695" s="4" customFormat="1" customHeight="1"/>
    <row r="696" s="4" customFormat="1" customHeight="1"/>
    <row r="697" s="4" customFormat="1" customHeight="1"/>
    <row r="698" s="4" customFormat="1" customHeight="1"/>
    <row r="699" s="4" customFormat="1" customHeight="1"/>
    <row r="700" s="4" customFormat="1" customHeight="1"/>
    <row r="701" s="4" customFormat="1" customHeight="1"/>
    <row r="702" s="4" customFormat="1" customHeight="1"/>
    <row r="703" s="4" customFormat="1" customHeight="1"/>
    <row r="704" s="4" customFormat="1" customHeight="1"/>
    <row r="705" s="4" customFormat="1" customHeight="1"/>
    <row r="706" s="4" customFormat="1" customHeight="1"/>
    <row r="707" s="4" customFormat="1" customHeight="1"/>
    <row r="708" s="4" customFormat="1" customHeight="1"/>
    <row r="709" s="4" customFormat="1" customHeight="1"/>
    <row r="710" s="4" customFormat="1" customHeight="1"/>
    <row r="711" s="4" customFormat="1" customHeight="1"/>
    <row r="712" s="4" customFormat="1" customHeight="1"/>
    <row r="713" s="4" customFormat="1" customHeight="1"/>
    <row r="714" s="4" customFormat="1" customHeight="1"/>
    <row r="715" s="4" customFormat="1" customHeight="1"/>
    <row r="716" s="4" customFormat="1" customHeight="1"/>
    <row r="717" s="4" customFormat="1" customHeight="1"/>
    <row r="718" s="4" customFormat="1" customHeight="1"/>
    <row r="719" s="4" customFormat="1" customHeight="1"/>
    <row r="720" s="4" customFormat="1" customHeight="1"/>
    <row r="721" s="4" customFormat="1" customHeight="1"/>
    <row r="722" s="4" customFormat="1" customHeight="1"/>
    <row r="723" s="4" customFormat="1" customHeight="1"/>
    <row r="724" s="4" customFormat="1" customHeight="1"/>
    <row r="725" s="4" customFormat="1" customHeight="1"/>
    <row r="726" s="4" customFormat="1" customHeight="1"/>
    <row r="727" s="4" customFormat="1" customHeight="1"/>
    <row r="728" s="4" customFormat="1" customHeight="1"/>
    <row r="729" s="4" customFormat="1" customHeight="1"/>
    <row r="730" s="4" customFormat="1" customHeight="1"/>
    <row r="731" s="4" customFormat="1" customHeight="1"/>
    <row r="732" s="4" customFormat="1" customHeight="1"/>
    <row r="733" s="4" customFormat="1" customHeight="1"/>
    <row r="734" s="4" customFormat="1" customHeight="1"/>
    <row r="735" s="4" customFormat="1" customHeight="1"/>
    <row r="736" s="4" customFormat="1" customHeight="1"/>
    <row r="737" s="4" customFormat="1" customHeight="1"/>
    <row r="738" s="4" customFormat="1" customHeight="1"/>
    <row r="739" s="4" customFormat="1" customHeight="1"/>
    <row r="740" s="4" customFormat="1" customHeight="1"/>
    <row r="741" s="4" customFormat="1" customHeight="1"/>
    <row r="742" s="4" customFormat="1" customHeight="1"/>
    <row r="743" s="4" customFormat="1" customHeight="1"/>
    <row r="744" s="4" customFormat="1" customHeight="1"/>
    <row r="745" s="4" customFormat="1" customHeight="1"/>
    <row r="746" s="4" customFormat="1" customHeight="1"/>
    <row r="747" s="4" customFormat="1" customHeight="1"/>
    <row r="748" s="4" customFormat="1" customHeight="1"/>
    <row r="749" s="4" customFormat="1" customHeight="1"/>
    <row r="750" s="4" customFormat="1" customHeight="1"/>
    <row r="751" s="4" customFormat="1" customHeight="1"/>
    <row r="752" s="4" customFormat="1" customHeight="1"/>
    <row r="753" s="4" customFormat="1" customHeight="1"/>
    <row r="754" s="4" customFormat="1" customHeight="1"/>
    <row r="755" s="4" customFormat="1" customHeight="1"/>
    <row r="756" s="4" customFormat="1" customHeight="1"/>
    <row r="757" s="4" customFormat="1" customHeight="1"/>
    <row r="758" s="4" customFormat="1" customHeight="1"/>
    <row r="759" s="4" customFormat="1" customHeight="1"/>
    <row r="760" s="4" customFormat="1" customHeight="1"/>
    <row r="761" s="4" customFormat="1" customHeight="1"/>
    <row r="762" s="4" customFormat="1" customHeight="1"/>
    <row r="763" s="4" customFormat="1" customHeight="1"/>
    <row r="764" s="4" customFormat="1" customHeight="1"/>
    <row r="765" s="4" customFormat="1" customHeight="1"/>
    <row r="766" s="4" customFormat="1" customHeight="1"/>
    <row r="767" s="4" customFormat="1" customHeight="1"/>
    <row r="768" s="4" customFormat="1" customHeight="1"/>
    <row r="769" s="4" customFormat="1" customHeight="1"/>
    <row r="770" s="4" customFormat="1" customHeight="1"/>
    <row r="771" s="4" customFormat="1" customHeight="1"/>
    <row r="772" s="4" customFormat="1" customHeight="1"/>
    <row r="773" s="4" customFormat="1" customHeight="1"/>
    <row r="774" s="4" customFormat="1" customHeight="1"/>
    <row r="775" s="4" customFormat="1" customHeight="1"/>
    <row r="776" s="4" customFormat="1" customHeight="1"/>
    <row r="777" s="4" customFormat="1" customHeight="1"/>
    <row r="778" s="4" customFormat="1" customHeight="1"/>
    <row r="779" s="4" customFormat="1" customHeight="1"/>
    <row r="780" s="4" customFormat="1" customHeight="1"/>
    <row r="781" s="4" customFormat="1" customHeight="1"/>
    <row r="782" s="4" customFormat="1" customHeight="1"/>
    <row r="783" s="4" customFormat="1" customHeight="1"/>
    <row r="784" s="4" customFormat="1" customHeight="1"/>
    <row r="785" s="4" customFormat="1" customHeight="1"/>
    <row r="786" s="4" customFormat="1" customHeight="1"/>
    <row r="787" s="4" customFormat="1" customHeight="1"/>
    <row r="788" s="4" customFormat="1" customHeight="1"/>
    <row r="789" s="4" customFormat="1" customHeight="1"/>
    <row r="790" s="4" customFormat="1" customHeight="1"/>
    <row r="791" s="4" customFormat="1" customHeight="1"/>
    <row r="792" s="4" customFormat="1" customHeight="1"/>
    <row r="793" s="4" customFormat="1" customHeight="1"/>
    <row r="794" s="4" customFormat="1" customHeight="1"/>
    <row r="795" s="4" customFormat="1" customHeight="1"/>
    <row r="796" s="4" customFormat="1" customHeight="1"/>
    <row r="797" s="4" customFormat="1" customHeight="1"/>
    <row r="798" s="4" customFormat="1" customHeight="1"/>
    <row r="799" s="4" customFormat="1" customHeight="1"/>
    <row r="800" s="4" customFormat="1" customHeight="1"/>
    <row r="801" s="4" customFormat="1" customHeight="1"/>
    <row r="802" s="4" customFormat="1" customHeight="1"/>
    <row r="803" s="4" customFormat="1" customHeight="1"/>
    <row r="804" s="4" customFormat="1" customHeight="1"/>
    <row r="805" s="4" customFormat="1" customHeight="1"/>
    <row r="806" s="4" customFormat="1" customHeight="1"/>
    <row r="807" s="4" customFormat="1" customHeight="1"/>
    <row r="808" s="4" customFormat="1" customHeight="1"/>
    <row r="809" s="4" customFormat="1" customHeight="1"/>
    <row r="810" s="4" customFormat="1" customHeight="1"/>
    <row r="811" s="4" customFormat="1" customHeight="1"/>
    <row r="812" s="4" customFormat="1" customHeight="1"/>
    <row r="813" s="4" customFormat="1" customHeight="1"/>
    <row r="814" s="4" customFormat="1" customHeight="1"/>
    <row r="815" s="4" customFormat="1" customHeight="1"/>
    <row r="816" s="4" customFormat="1" customHeight="1"/>
    <row r="817" s="4" customFormat="1" customHeight="1"/>
    <row r="818" s="4" customFormat="1" customHeight="1"/>
    <row r="819" s="4" customFormat="1" customHeight="1"/>
    <row r="820" s="4" customFormat="1" customHeight="1"/>
    <row r="821" s="4" customFormat="1" customHeight="1"/>
    <row r="822" s="4" customFormat="1" customHeight="1"/>
    <row r="823" s="4" customFormat="1" customHeight="1"/>
    <row r="824" s="4" customFormat="1" customHeight="1"/>
    <row r="825" s="4" customFormat="1" customHeight="1"/>
    <row r="826" s="4" customFormat="1" customHeight="1"/>
    <row r="827" s="4" customFormat="1" customHeight="1"/>
    <row r="828" s="4" customFormat="1" customHeight="1"/>
    <row r="829" s="4" customFormat="1" customHeight="1"/>
    <row r="830" s="4" customFormat="1" customHeight="1"/>
    <row r="831" s="4" customFormat="1" customHeight="1"/>
    <row r="832" s="4" customFormat="1" customHeight="1"/>
    <row r="833" s="4" customFormat="1" customHeight="1"/>
    <row r="834" s="4" customFormat="1" customHeight="1"/>
    <row r="835" s="4" customFormat="1" customHeight="1"/>
    <row r="836" s="4" customFormat="1" customHeight="1"/>
    <row r="837" s="4" customFormat="1" customHeight="1"/>
    <row r="838" s="4" customFormat="1" customHeight="1"/>
    <row r="839" s="4" customFormat="1" customHeight="1"/>
    <row r="840" s="4" customFormat="1" customHeight="1"/>
    <row r="841" s="4" customFormat="1" customHeight="1"/>
    <row r="842" s="4" customFormat="1" customHeight="1"/>
    <row r="843" s="4" customFormat="1" customHeight="1"/>
    <row r="844" s="4" customFormat="1" customHeight="1"/>
    <row r="845" s="4" customFormat="1" customHeight="1"/>
    <row r="846" s="4" customFormat="1" customHeight="1"/>
    <row r="847" s="4" customFormat="1" customHeight="1"/>
    <row r="848" s="4" customFormat="1" customHeight="1"/>
    <row r="849" s="4" customFormat="1" customHeight="1"/>
    <row r="850" s="4" customFormat="1" customHeight="1"/>
    <row r="851" s="4" customFormat="1" customHeight="1"/>
    <row r="852" s="4" customFormat="1" customHeight="1"/>
    <row r="853" s="4" customFormat="1" customHeight="1"/>
    <row r="854" s="4" customFormat="1" customHeight="1"/>
    <row r="855" s="4" customFormat="1" customHeight="1"/>
    <row r="856" s="4" customFormat="1" customHeight="1"/>
    <row r="857" s="4" customFormat="1" customHeight="1"/>
    <row r="858" s="4" customFormat="1" customHeight="1"/>
    <row r="859" s="4" customFormat="1" customHeight="1"/>
    <row r="860" s="4" customFormat="1" customHeight="1"/>
    <row r="861" s="4" customFormat="1" customHeight="1"/>
    <row r="862" s="4" customFormat="1" customHeight="1"/>
    <row r="863" s="4" customFormat="1" customHeight="1"/>
    <row r="864" s="4" customFormat="1" customHeight="1"/>
    <row r="865" s="4" customFormat="1" customHeight="1"/>
    <row r="866" s="4" customFormat="1" customHeight="1"/>
    <row r="867" s="4" customFormat="1" customHeight="1"/>
    <row r="868" s="4" customFormat="1" customHeight="1"/>
    <row r="869" s="4" customFormat="1" customHeight="1"/>
    <row r="870" s="4" customFormat="1" customHeight="1"/>
    <row r="871" s="4" customFormat="1" customHeight="1"/>
    <row r="872" s="4" customFormat="1" customHeight="1"/>
    <row r="873" s="4" customFormat="1" customHeight="1"/>
    <row r="874" s="4" customFormat="1" customHeight="1"/>
    <row r="875" s="4" customFormat="1" customHeight="1"/>
    <row r="876" s="4" customFormat="1" customHeight="1"/>
    <row r="877" s="4" customFormat="1" customHeight="1"/>
    <row r="878" s="4" customFormat="1" customHeight="1"/>
    <row r="879" s="4" customFormat="1" customHeight="1"/>
    <row r="880" s="4" customFormat="1" customHeight="1"/>
    <row r="881" s="4" customFormat="1" customHeight="1"/>
    <row r="882" s="4" customFormat="1" customHeight="1"/>
    <row r="883" s="4" customFormat="1" customHeight="1"/>
    <row r="884" s="4" customFormat="1" customHeight="1"/>
    <row r="885" s="4" customFormat="1" customHeight="1"/>
    <row r="886" s="4" customFormat="1" customHeight="1"/>
    <row r="887" s="4" customFormat="1" customHeight="1"/>
    <row r="888" s="4" customFormat="1" customHeight="1"/>
    <row r="889" s="4" customFormat="1" customHeight="1"/>
    <row r="890" s="4" customFormat="1" customHeight="1"/>
    <row r="891" s="4" customFormat="1" customHeight="1"/>
    <row r="892" s="4" customFormat="1" customHeight="1"/>
    <row r="893" s="4" customFormat="1" customHeight="1"/>
    <row r="894" s="4" customFormat="1" customHeight="1"/>
    <row r="895" s="4" customFormat="1" customHeight="1"/>
    <row r="896" s="4" customFormat="1" customHeight="1"/>
    <row r="897" s="4" customFormat="1" customHeight="1"/>
    <row r="898" s="4" customFormat="1" customHeight="1"/>
    <row r="899" s="4" customFormat="1" customHeight="1"/>
    <row r="900" s="4" customFormat="1" customHeight="1"/>
    <row r="901" s="4" customFormat="1" customHeight="1"/>
    <row r="902" s="4" customFormat="1" customHeight="1"/>
    <row r="903" s="4" customFormat="1" customHeight="1"/>
    <row r="904" s="4" customFormat="1" customHeight="1"/>
    <row r="905" s="4" customFormat="1" customHeight="1"/>
    <row r="906" s="4" customFormat="1" customHeight="1"/>
    <row r="907" s="4" customFormat="1" customHeight="1"/>
    <row r="908" s="4" customFormat="1" customHeight="1"/>
    <row r="909" s="4" customFormat="1" customHeight="1"/>
    <row r="910" s="4" customFormat="1" customHeight="1"/>
    <row r="911" s="4" customFormat="1" customHeight="1"/>
    <row r="912" s="4" customFormat="1" customHeight="1"/>
    <row r="913" s="4" customFormat="1" customHeight="1"/>
    <row r="914" s="4" customFormat="1" customHeight="1"/>
    <row r="915" s="4" customFormat="1" customHeight="1"/>
    <row r="916" s="4" customFormat="1" customHeight="1"/>
    <row r="917" s="4" customFormat="1" customHeight="1"/>
    <row r="918" s="4" customFormat="1" customHeight="1"/>
    <row r="919" s="4" customFormat="1" customHeight="1"/>
    <row r="920" s="4" customFormat="1" customHeight="1"/>
    <row r="921" s="4" customFormat="1" customHeight="1"/>
    <row r="922" s="4" customFormat="1" customHeight="1"/>
    <row r="923" s="4" customFormat="1" customHeight="1"/>
    <row r="924" s="4" customFormat="1" customHeight="1"/>
    <row r="925" s="4" customFormat="1" customHeight="1"/>
    <row r="926" s="4" customFormat="1" customHeight="1"/>
    <row r="927" s="4" customFormat="1" customHeight="1"/>
    <row r="928" s="4" customFormat="1" customHeight="1"/>
    <row r="929" s="4" customFormat="1" customHeight="1"/>
    <row r="930" s="4" customFormat="1" customHeight="1"/>
    <row r="931" s="4" customFormat="1" customHeight="1"/>
    <row r="932" s="4" customFormat="1" customHeight="1"/>
    <row r="933" s="4" customFormat="1" customHeight="1"/>
    <row r="934" s="4" customFormat="1" customHeight="1"/>
    <row r="935" s="4" customFormat="1" customHeight="1"/>
    <row r="936" s="4" customFormat="1" customHeight="1"/>
    <row r="937" s="4" customFormat="1" customHeight="1"/>
    <row r="938" s="4" customFormat="1" customHeight="1"/>
    <row r="939" s="4" customFormat="1" customHeight="1"/>
    <row r="940" s="4" customFormat="1" customHeight="1"/>
    <row r="941" s="4" customFormat="1" customHeight="1"/>
    <row r="942" s="4" customFormat="1" customHeight="1"/>
    <row r="943" s="4" customFormat="1" customHeight="1"/>
    <row r="944" s="4" customFormat="1" customHeight="1"/>
    <row r="945" s="4" customFormat="1" customHeight="1"/>
    <row r="946" s="4" customFormat="1" customHeight="1"/>
    <row r="947" s="4" customFormat="1" customHeight="1"/>
    <row r="948" s="4" customFormat="1" customHeight="1"/>
    <row r="949" s="4" customFormat="1" customHeight="1"/>
    <row r="950" s="4" customFormat="1" customHeight="1"/>
    <row r="951" s="4" customFormat="1" customHeight="1"/>
    <row r="952" s="4" customFormat="1" customHeight="1"/>
    <row r="953" s="4" customFormat="1" customHeight="1"/>
    <row r="954" s="4" customFormat="1" customHeight="1"/>
    <row r="955" s="4" customFormat="1" customHeight="1"/>
    <row r="956" s="4" customFormat="1" customHeight="1"/>
    <row r="957" s="4" customFormat="1" customHeight="1"/>
    <row r="958" s="4" customFormat="1" customHeight="1"/>
    <row r="959" s="4" customFormat="1" customHeight="1"/>
    <row r="960" s="4" customFormat="1" customHeight="1"/>
    <row r="961" s="4" customFormat="1" customHeight="1"/>
    <row r="962" s="4" customFormat="1" customHeight="1"/>
    <row r="963" s="4" customFormat="1" customHeight="1"/>
    <row r="964" s="4" customFormat="1" customHeight="1"/>
    <row r="965" s="4" customFormat="1" customHeight="1"/>
    <row r="966" s="4" customFormat="1" customHeight="1"/>
    <row r="967" s="4" customFormat="1" customHeight="1"/>
    <row r="968" s="4" customFormat="1" customHeight="1"/>
    <row r="969" s="4" customFormat="1" customHeight="1"/>
    <row r="970" s="4" customFormat="1" customHeight="1"/>
    <row r="971" s="4" customFormat="1" customHeight="1"/>
    <row r="972" s="4" customFormat="1" customHeight="1"/>
    <row r="973" s="4" customFormat="1" customHeight="1"/>
    <row r="974" s="4" customFormat="1" customHeight="1"/>
    <row r="975" s="4" customFormat="1" customHeight="1"/>
    <row r="976" s="4" customFormat="1" customHeight="1"/>
    <row r="977" s="4" customFormat="1" customHeight="1"/>
    <row r="978" s="4" customFormat="1" customHeight="1"/>
    <row r="979" s="4" customFormat="1" customHeight="1"/>
    <row r="980" s="4" customFormat="1" customHeight="1"/>
    <row r="981" s="4" customFormat="1" customHeight="1"/>
    <row r="982" s="4" customFormat="1" customHeight="1"/>
    <row r="983" s="4" customFormat="1" customHeight="1"/>
    <row r="984" s="4" customFormat="1" customHeight="1"/>
    <row r="985" s="4" customFormat="1" customHeight="1"/>
    <row r="986" s="4" customFormat="1" customHeight="1"/>
    <row r="987" s="4" customFormat="1" customHeight="1"/>
    <row r="988" s="4" customFormat="1" customHeight="1"/>
    <row r="989" s="4" customFormat="1" customHeight="1"/>
    <row r="990" s="4" customFormat="1" customHeight="1"/>
    <row r="991" s="4" customFormat="1" customHeight="1"/>
    <row r="992" s="4" customFormat="1" customHeight="1"/>
    <row r="993" s="4" customFormat="1" customHeight="1"/>
    <row r="994" s="4" customFormat="1" customHeight="1"/>
    <row r="995" s="4" customFormat="1" customHeight="1"/>
    <row r="996" s="4" customFormat="1" customHeight="1"/>
    <row r="997" s="4" customFormat="1" customHeight="1"/>
    <row r="998" s="4" customFormat="1" customHeight="1"/>
    <row r="999" s="4" customFormat="1" customHeight="1"/>
    <row r="1000" s="4" customFormat="1" customHeight="1"/>
    <row r="1001" s="4" customFormat="1" customHeight="1"/>
    <row r="1002" s="4" customFormat="1" customHeight="1"/>
    <row r="1003" s="4" customFormat="1" customHeight="1"/>
    <row r="1004" s="4" customFormat="1" customHeight="1"/>
    <row r="1005" s="4" customFormat="1" customHeight="1"/>
    <row r="1006" s="4" customFormat="1" customHeight="1"/>
    <row r="1007" s="4" customFormat="1" customHeight="1"/>
    <row r="1008" s="4" customFormat="1" customHeight="1"/>
    <row r="1009" s="4" customFormat="1" customHeight="1"/>
    <row r="1010" s="4" customFormat="1" customHeight="1"/>
    <row r="1011" s="4" customFormat="1" customHeight="1"/>
    <row r="1012" s="4" customFormat="1" customHeight="1"/>
    <row r="1013" s="4" customFormat="1" customHeight="1"/>
    <row r="1014" s="4" customFormat="1" customHeight="1"/>
    <row r="1015" s="4" customFormat="1" customHeight="1"/>
    <row r="1016" s="4" customFormat="1" customHeight="1"/>
    <row r="1017" s="4" customFormat="1" customHeight="1"/>
    <row r="1018" s="4" customFormat="1" customHeight="1"/>
    <row r="1019" s="4" customFormat="1" customHeight="1"/>
    <row r="1020" s="4" customFormat="1" customHeight="1"/>
    <row r="1021" s="4" customFormat="1" customHeight="1"/>
    <row r="1022" s="4" customFormat="1" customHeight="1"/>
    <row r="1023" s="4" customFormat="1" customHeight="1"/>
    <row r="1024" s="4" customFormat="1" customHeight="1"/>
    <row r="1025" s="4" customFormat="1" customHeight="1"/>
    <row r="1026" s="4" customFormat="1" customHeight="1"/>
    <row r="1027" s="4" customFormat="1" customHeight="1"/>
    <row r="1028" s="4" customFormat="1" customHeight="1"/>
    <row r="1029" s="4" customFormat="1" customHeight="1"/>
    <row r="1030" s="4" customFormat="1" customHeight="1"/>
    <row r="1031" s="4" customFormat="1" customHeight="1"/>
    <row r="1032" s="4" customFormat="1" customHeight="1"/>
    <row r="1033" s="4" customFormat="1" customHeight="1"/>
    <row r="1034" s="4" customFormat="1" customHeight="1"/>
    <row r="1035" s="4" customFormat="1" customHeight="1"/>
    <row r="1036" s="4" customFormat="1" customHeight="1"/>
    <row r="1037" s="4" customFormat="1" customHeight="1"/>
    <row r="1038" s="4" customFormat="1" customHeight="1"/>
    <row r="1039" s="4" customFormat="1" customHeight="1"/>
    <row r="1040" s="4" customFormat="1" customHeight="1"/>
    <row r="1041" s="4" customFormat="1" customHeight="1"/>
    <row r="1042" s="4" customFormat="1" customHeight="1"/>
    <row r="1043" s="4" customFormat="1" customHeight="1"/>
    <row r="1044" s="4" customFormat="1" customHeight="1"/>
    <row r="1045" s="4" customFormat="1" customHeight="1"/>
    <row r="1046" s="4" customFormat="1" customHeight="1"/>
    <row r="1047" s="4" customFormat="1" customHeight="1"/>
    <row r="1048" s="4" customFormat="1" customHeight="1"/>
    <row r="1049" s="4" customFormat="1" customHeight="1"/>
    <row r="1050" s="4" customFormat="1" customHeight="1"/>
    <row r="1051" s="4" customFormat="1" customHeight="1"/>
    <row r="1052" s="4" customFormat="1" customHeight="1"/>
    <row r="1053" s="4" customFormat="1" customHeight="1"/>
    <row r="1054" s="4" customFormat="1" customHeight="1"/>
    <row r="1055" s="4" customFormat="1" customHeight="1"/>
    <row r="1056" s="4" customFormat="1" customHeight="1"/>
    <row r="1057" s="4" customFormat="1" customHeight="1"/>
    <row r="1058" s="4" customFormat="1" customHeight="1"/>
    <row r="1059" s="4" customFormat="1" customHeight="1"/>
    <row r="1060" s="4" customFormat="1" customHeight="1"/>
    <row r="1061" s="4" customFormat="1" customHeight="1"/>
    <row r="1062" s="4" customFormat="1" customHeight="1"/>
    <row r="1063" s="4" customFormat="1" customHeight="1"/>
    <row r="1064" s="4" customFormat="1" customHeight="1"/>
    <row r="1065" s="4" customFormat="1" customHeight="1"/>
    <row r="1066" s="4" customFormat="1" customHeight="1"/>
    <row r="1067" s="4" customFormat="1" customHeight="1"/>
    <row r="1068" s="4" customFormat="1" customHeight="1"/>
    <row r="1069" s="4" customFormat="1" customHeight="1"/>
    <row r="1070" s="4" customFormat="1" customHeight="1"/>
    <row r="1071" s="4" customFormat="1" customHeight="1"/>
    <row r="1072" s="4" customFormat="1" customHeight="1"/>
    <row r="1073" s="4" customFormat="1" customHeight="1"/>
    <row r="1074" s="4" customFormat="1" customHeight="1"/>
    <row r="1075" s="4" customFormat="1" customHeight="1"/>
    <row r="1076" s="4" customFormat="1" customHeight="1"/>
    <row r="1077" s="4" customFormat="1" customHeight="1"/>
    <row r="1078" s="4" customFormat="1" customHeight="1"/>
    <row r="1079" s="4" customFormat="1" customHeight="1"/>
    <row r="1080" s="4" customFormat="1" customHeight="1"/>
    <row r="1081" s="4" customFormat="1" customHeight="1"/>
    <row r="1082" s="4" customFormat="1" customHeight="1"/>
    <row r="1083" s="4" customFormat="1" customHeight="1"/>
    <row r="1084" s="4" customFormat="1" customHeight="1"/>
    <row r="1085" s="4" customFormat="1" customHeight="1"/>
    <row r="1086" s="4" customFormat="1" customHeight="1"/>
    <row r="1087" s="4" customFormat="1" customHeight="1"/>
    <row r="1088" s="4" customFormat="1" customHeight="1"/>
    <row r="1089" s="4" customFormat="1" customHeight="1"/>
    <row r="1090" s="4" customFormat="1" customHeight="1"/>
    <row r="1091" s="4" customFormat="1" customHeight="1"/>
    <row r="1092" s="4" customFormat="1" customHeight="1"/>
    <row r="1093" s="4" customFormat="1" customHeight="1"/>
    <row r="1094" s="4" customFormat="1" customHeight="1"/>
    <row r="1095" s="4" customFormat="1" customHeight="1"/>
    <row r="1096" s="4" customFormat="1" customHeight="1"/>
    <row r="1097" s="4" customFormat="1" customHeight="1"/>
    <row r="1098" s="4" customFormat="1" customHeight="1"/>
    <row r="1099" s="4" customFormat="1" customHeight="1"/>
    <row r="1100" s="4" customFormat="1" customHeight="1"/>
    <row r="1101" s="4" customFormat="1" customHeight="1"/>
    <row r="1102" s="4" customFormat="1" customHeight="1"/>
    <row r="1103" s="4" customFormat="1" customHeight="1"/>
    <row r="1104" s="4" customFormat="1" customHeight="1"/>
    <row r="1105" s="4" customFormat="1" customHeight="1"/>
    <row r="1106" s="4" customFormat="1" customHeight="1"/>
    <row r="1107" s="4" customFormat="1" customHeight="1"/>
    <row r="1108" s="4" customFormat="1" customHeight="1"/>
    <row r="1109" s="4" customFormat="1" customHeight="1"/>
    <row r="1110" s="4" customFormat="1" customHeight="1"/>
    <row r="1111" s="4" customFormat="1" customHeight="1"/>
    <row r="1112" s="4" customFormat="1" customHeight="1"/>
    <row r="1113" s="4" customFormat="1" customHeight="1"/>
    <row r="1114" s="4" customFormat="1" customHeight="1"/>
    <row r="1115" s="4" customFormat="1" customHeight="1"/>
    <row r="1116" s="4" customFormat="1" customHeight="1"/>
    <row r="1117" s="4" customFormat="1" customHeight="1"/>
    <row r="1118" s="4" customFormat="1" customHeight="1"/>
    <row r="1119" s="4" customFormat="1" customHeight="1"/>
    <row r="1120" s="4" customFormat="1" customHeight="1"/>
    <row r="1121" s="4" customFormat="1" customHeight="1"/>
    <row r="1122" s="4" customFormat="1" customHeight="1"/>
    <row r="1123" s="4" customFormat="1" customHeight="1"/>
    <row r="1124" s="4" customFormat="1" customHeight="1"/>
    <row r="1125" s="4" customFormat="1" customHeight="1"/>
    <row r="1126" s="4" customFormat="1" customHeight="1"/>
    <row r="1127" s="4" customFormat="1" customHeight="1"/>
    <row r="1128" s="4" customFormat="1" customHeight="1"/>
    <row r="1129" s="4" customFormat="1" customHeight="1"/>
    <row r="1130" s="4" customFormat="1" customHeight="1"/>
    <row r="1131" s="4" customFormat="1" customHeight="1"/>
    <row r="1132" s="4" customFormat="1" customHeight="1"/>
    <row r="1133" s="4" customFormat="1" customHeight="1"/>
    <row r="1134" s="4" customFormat="1" customHeight="1"/>
    <row r="1135" s="4" customFormat="1" customHeight="1"/>
    <row r="1136" s="4" customFormat="1" customHeight="1"/>
    <row r="1137" s="4" customFormat="1" customHeight="1"/>
    <row r="1138" s="4" customFormat="1" customHeight="1"/>
    <row r="1139" s="4" customFormat="1" customHeight="1"/>
    <row r="1140" s="4" customFormat="1" customHeight="1"/>
    <row r="1141" s="4" customFormat="1" customHeight="1"/>
    <row r="1142" s="4" customFormat="1" customHeight="1"/>
    <row r="1143" s="4" customFormat="1" customHeight="1"/>
    <row r="1144" s="4" customFormat="1" customHeight="1"/>
    <row r="1145" s="4" customFormat="1" customHeight="1"/>
    <row r="1146" s="4" customFormat="1" customHeight="1"/>
    <row r="1147" s="4" customFormat="1" customHeight="1"/>
    <row r="1148" s="4" customFormat="1" customHeight="1"/>
    <row r="1149" s="4" customFormat="1" customHeight="1"/>
    <row r="1150" s="4" customFormat="1" customHeight="1"/>
    <row r="1151" s="4" customFormat="1" customHeight="1"/>
    <row r="1152" s="4" customFormat="1" customHeight="1"/>
    <row r="1153" s="4" customFormat="1" customHeight="1"/>
    <row r="1154" s="4" customFormat="1" customHeight="1"/>
    <row r="1155" s="4" customFormat="1" customHeight="1"/>
    <row r="1156" s="4" customFormat="1" customHeight="1"/>
    <row r="1157" s="4" customFormat="1" customHeight="1"/>
    <row r="1158" s="4" customFormat="1" customHeight="1"/>
    <row r="1159" s="4" customFormat="1" customHeight="1"/>
    <row r="1160" s="4" customFormat="1" customHeight="1"/>
    <row r="1161" s="4" customFormat="1" customHeight="1"/>
    <row r="1162" s="4" customFormat="1" customHeight="1"/>
    <row r="1163" s="4" customFormat="1" customHeight="1"/>
    <row r="1164" s="4" customFormat="1" customHeight="1"/>
    <row r="1165" s="4" customFormat="1" customHeight="1"/>
    <row r="1166" s="4" customFormat="1" customHeight="1"/>
    <row r="1167" s="4" customFormat="1" customHeight="1"/>
    <row r="1168" s="4" customFormat="1" customHeight="1"/>
    <row r="1169" s="4" customFormat="1" customHeight="1"/>
    <row r="1170" s="4" customFormat="1" customHeight="1"/>
    <row r="1171" s="4" customFormat="1" customHeight="1"/>
    <row r="1172" s="4" customFormat="1" customHeight="1"/>
    <row r="1173" s="4" customFormat="1" customHeight="1"/>
    <row r="1174" s="4" customFormat="1" customHeight="1"/>
    <row r="1175" s="4" customFormat="1" customHeight="1"/>
    <row r="1176" s="4" customFormat="1" customHeight="1"/>
    <row r="1177" s="4" customFormat="1" customHeight="1"/>
    <row r="1178" s="4" customFormat="1" customHeight="1"/>
    <row r="1179" s="4" customFormat="1" customHeight="1"/>
    <row r="1180" s="4" customFormat="1" customHeight="1"/>
    <row r="1181" s="4" customFormat="1" customHeight="1"/>
    <row r="1182" s="4" customFormat="1" customHeight="1"/>
    <row r="1183" s="4" customFormat="1" customHeight="1"/>
    <row r="1184" s="4" customFormat="1" customHeight="1"/>
    <row r="1185" s="4" customFormat="1" customHeight="1"/>
    <row r="1186" s="4" customFormat="1" customHeight="1"/>
    <row r="1187" s="4" customFormat="1" customHeight="1"/>
    <row r="1188" s="4" customFormat="1" customHeight="1"/>
    <row r="1189" s="4" customFormat="1" customHeight="1"/>
    <row r="1190" s="4" customFormat="1" customHeight="1"/>
    <row r="1191" s="4" customFormat="1" customHeight="1"/>
    <row r="1192" s="4" customFormat="1" customHeight="1"/>
    <row r="1193" s="4" customFormat="1" customHeight="1"/>
    <row r="1194" s="4" customFormat="1" customHeight="1"/>
    <row r="1195" s="4" customFormat="1" customHeight="1"/>
    <row r="1196" s="4" customFormat="1" customHeight="1"/>
    <row r="1197" s="4" customFormat="1" customHeight="1"/>
    <row r="1198" s="4" customFormat="1" customHeight="1"/>
    <row r="1199" s="4" customFormat="1" customHeight="1"/>
    <row r="1200" s="4" customFormat="1" customHeight="1"/>
    <row r="1201" s="4" customFormat="1" customHeight="1"/>
    <row r="1202" s="4" customFormat="1" customHeight="1"/>
    <row r="1203" s="4" customFormat="1" customHeight="1"/>
    <row r="1204" s="4" customFormat="1" customHeight="1"/>
    <row r="1205" s="4" customFormat="1" customHeight="1"/>
    <row r="1206" s="4" customFormat="1" customHeight="1"/>
    <row r="1207" s="4" customFormat="1" customHeight="1"/>
    <row r="1208" s="4" customFormat="1" customHeight="1"/>
    <row r="1209" s="4" customFormat="1" customHeight="1"/>
    <row r="1210" s="4" customFormat="1" customHeight="1"/>
    <row r="1211" s="4" customFormat="1" customHeight="1"/>
    <row r="1212" s="4" customFormat="1" customHeight="1"/>
    <row r="1213" s="4" customFormat="1" customHeight="1"/>
    <row r="1214" s="4" customFormat="1" customHeight="1"/>
    <row r="1215" s="4" customFormat="1" customHeight="1"/>
    <row r="1216" s="4" customFormat="1" customHeight="1"/>
    <row r="1217" s="4" customFormat="1" customHeight="1"/>
    <row r="1218" s="4" customFormat="1" customHeight="1"/>
    <row r="1219" s="4" customFormat="1" customHeight="1"/>
    <row r="1220" s="4" customFormat="1" customHeight="1"/>
    <row r="1221" s="4" customFormat="1" customHeight="1"/>
    <row r="1222" s="4" customFormat="1" customHeight="1"/>
    <row r="1223" s="4" customFormat="1" customHeight="1"/>
    <row r="1224" s="4" customFormat="1" customHeight="1"/>
    <row r="1225" s="4" customFormat="1" customHeight="1"/>
    <row r="1226" s="4" customFormat="1" customHeight="1"/>
    <row r="1227" s="4" customFormat="1" customHeight="1"/>
    <row r="1228" s="4" customFormat="1" customHeight="1"/>
    <row r="1229" s="4" customFormat="1" customHeight="1"/>
    <row r="1230" s="4" customFormat="1" customHeight="1"/>
    <row r="1231" s="4" customFormat="1" customHeight="1"/>
    <row r="1232" s="4" customFormat="1" customHeight="1"/>
    <row r="1233" s="4" customFormat="1" customHeight="1"/>
    <row r="1234" s="4" customFormat="1" customHeight="1"/>
    <row r="1235" s="4" customFormat="1" customHeight="1"/>
    <row r="1236" s="4" customFormat="1" customHeight="1"/>
    <row r="1237" s="4" customFormat="1" customHeight="1"/>
    <row r="1238" s="4" customFormat="1" customHeight="1"/>
    <row r="1239" s="4" customFormat="1" customHeight="1"/>
    <row r="1240" s="4" customFormat="1" customHeight="1"/>
    <row r="1241" s="4" customFormat="1" customHeight="1"/>
    <row r="1242" s="4" customFormat="1" customHeight="1"/>
    <row r="1243" s="4" customFormat="1" customHeight="1"/>
    <row r="1244" s="4" customFormat="1" customHeight="1"/>
    <row r="1245" s="4" customFormat="1" customHeight="1"/>
    <row r="1246" s="4" customFormat="1" customHeight="1"/>
    <row r="1247" s="4" customFormat="1" customHeight="1"/>
    <row r="1248" s="4" customFormat="1" customHeight="1"/>
    <row r="1249" s="4" customFormat="1" customHeight="1"/>
    <row r="1250" s="4" customFormat="1" customHeight="1"/>
    <row r="1251" s="4" customFormat="1" customHeight="1"/>
    <row r="1252" s="4" customFormat="1" customHeight="1"/>
    <row r="1253" s="4" customFormat="1" customHeight="1"/>
    <row r="1254" s="4" customFormat="1" customHeight="1"/>
    <row r="1255" s="4" customFormat="1" customHeight="1"/>
    <row r="1256" s="4" customFormat="1" customHeight="1"/>
    <row r="1257" s="4" customFormat="1" customHeight="1"/>
    <row r="1258" s="4" customFormat="1" customHeight="1"/>
    <row r="1259" s="4" customFormat="1" customHeight="1"/>
    <row r="1260" s="4" customFormat="1" customHeight="1"/>
    <row r="1261" s="4" customFormat="1" customHeight="1"/>
    <row r="1262" s="4" customFormat="1" customHeight="1"/>
    <row r="1263" s="4" customFormat="1" customHeight="1"/>
    <row r="1264" s="4" customFormat="1" customHeight="1"/>
    <row r="1265" s="4" customFormat="1" customHeight="1"/>
    <row r="1266" s="4" customFormat="1" customHeight="1"/>
    <row r="1267" s="4" customFormat="1" customHeight="1"/>
    <row r="1268" s="4" customFormat="1" customHeight="1"/>
    <row r="1269" s="4" customFormat="1" customHeight="1"/>
    <row r="1270" s="4" customFormat="1" customHeight="1"/>
    <row r="1271" s="4" customFormat="1" customHeight="1"/>
    <row r="1272" s="4" customFormat="1" customHeight="1"/>
    <row r="1273" s="4" customFormat="1" customHeight="1"/>
    <row r="1274" s="4" customFormat="1" customHeight="1"/>
    <row r="1275" s="4" customFormat="1" customHeight="1"/>
    <row r="1276" s="4" customFormat="1" customHeight="1"/>
    <row r="1277" s="4" customFormat="1" customHeight="1"/>
    <row r="1278" s="4" customFormat="1" customHeight="1"/>
    <row r="1279" s="4" customFormat="1" customHeight="1"/>
    <row r="1280" s="4" customFormat="1" customHeight="1"/>
    <row r="1281" s="4" customFormat="1" customHeight="1"/>
    <row r="1282" s="4" customFormat="1" customHeight="1"/>
    <row r="1283" s="4" customFormat="1" customHeight="1"/>
    <row r="1284" s="4" customFormat="1" customHeight="1"/>
    <row r="1285" s="4" customFormat="1" customHeight="1"/>
    <row r="1286" s="4" customFormat="1" customHeight="1"/>
    <row r="1287" s="4" customFormat="1" customHeight="1"/>
    <row r="1288" s="4" customFormat="1" customHeight="1"/>
    <row r="1289" s="4" customFormat="1" customHeight="1"/>
    <row r="1290" s="4" customFormat="1" customHeight="1"/>
    <row r="1291" s="4" customFormat="1" customHeight="1"/>
    <row r="1292" s="4" customFormat="1" customHeight="1"/>
    <row r="1293" s="4" customFormat="1" customHeight="1"/>
    <row r="1294" s="4" customFormat="1" customHeight="1"/>
    <row r="1295" s="4" customFormat="1" customHeight="1"/>
    <row r="1296" s="4" customFormat="1" customHeight="1"/>
    <row r="1297" s="4" customFormat="1" customHeight="1"/>
    <row r="1298" s="4" customFormat="1" customHeight="1"/>
    <row r="1299" s="4" customFormat="1" customHeight="1"/>
    <row r="1300" s="4" customFormat="1" customHeight="1"/>
    <row r="1301" s="4" customFormat="1" customHeight="1"/>
    <row r="1302" s="4" customFormat="1" customHeight="1"/>
    <row r="1303" s="4" customFormat="1" customHeight="1"/>
    <row r="1304" s="4" customFormat="1" customHeight="1"/>
    <row r="1305" s="4" customFormat="1" customHeight="1"/>
    <row r="1306" s="4" customFormat="1" customHeight="1"/>
    <row r="1307" s="4" customFormat="1" customHeight="1"/>
    <row r="1308" s="4" customFormat="1" customHeight="1"/>
    <row r="1309" s="4" customFormat="1" customHeight="1"/>
    <row r="1310" s="4" customFormat="1" customHeight="1"/>
    <row r="1311" s="4" customFormat="1" customHeight="1"/>
    <row r="1312" s="4" customFormat="1" customHeight="1"/>
    <row r="1313" s="4" customFormat="1" customHeight="1"/>
    <row r="1314" s="4" customFormat="1" customHeight="1"/>
    <row r="1315" s="4" customFormat="1" customHeight="1"/>
    <row r="1316" s="4" customFormat="1" customHeight="1"/>
    <row r="1317" s="4" customFormat="1" customHeight="1"/>
    <row r="1318" s="4" customFormat="1" customHeight="1"/>
    <row r="1319" s="4" customFormat="1" customHeight="1"/>
    <row r="1320" s="4" customFormat="1" customHeight="1"/>
    <row r="1321" s="4" customFormat="1" customHeight="1"/>
    <row r="1322" s="4" customFormat="1" customHeight="1"/>
    <row r="1323" s="4" customFormat="1" customHeight="1"/>
    <row r="1324" s="4" customFormat="1" customHeight="1"/>
    <row r="1325" s="4" customFormat="1" customHeight="1"/>
    <row r="1326" s="4" customFormat="1" customHeight="1"/>
    <row r="1327" s="4" customFormat="1" customHeight="1"/>
    <row r="1328" s="4" customFormat="1" customHeight="1"/>
    <row r="1329" s="4" customFormat="1" customHeight="1"/>
    <row r="1330" s="4" customFormat="1" customHeight="1"/>
    <row r="1331" s="4" customFormat="1" customHeight="1"/>
    <row r="1332" s="4" customFormat="1" customHeight="1"/>
    <row r="1333" s="4" customFormat="1" customHeight="1"/>
    <row r="1334" s="4" customFormat="1" customHeight="1"/>
    <row r="1335" s="4" customFormat="1" customHeight="1"/>
    <row r="1336" s="4" customFormat="1" customHeight="1"/>
    <row r="1337" s="4" customFormat="1" customHeight="1"/>
    <row r="1338" s="4" customFormat="1" customHeight="1"/>
    <row r="1339" s="4" customFormat="1" customHeight="1"/>
    <row r="1340" s="4" customFormat="1" customHeight="1"/>
    <row r="1341" s="4" customFormat="1" customHeight="1"/>
    <row r="1342" s="4" customFormat="1" customHeight="1"/>
    <row r="1343" s="4" customFormat="1" customHeight="1"/>
    <row r="1344" s="4" customFormat="1" customHeight="1"/>
    <row r="1345" s="4" customFormat="1" customHeight="1"/>
    <row r="1346" s="4" customFormat="1" customHeight="1"/>
    <row r="1347" s="4" customFormat="1" customHeight="1"/>
    <row r="1348" s="4" customFormat="1" customHeight="1"/>
    <row r="1349" s="4" customFormat="1" customHeight="1"/>
    <row r="1350" s="4" customFormat="1" customHeight="1"/>
    <row r="1351" s="4" customFormat="1" customHeight="1"/>
    <row r="1352" s="4" customFormat="1" customHeight="1"/>
    <row r="1353" s="4" customFormat="1" customHeight="1"/>
    <row r="1354" s="4" customFormat="1" customHeight="1"/>
    <row r="1355" s="4" customFormat="1" customHeight="1"/>
    <row r="1356" s="4" customFormat="1" customHeight="1"/>
    <row r="1357" s="4" customFormat="1" customHeight="1"/>
    <row r="1358" s="4" customFormat="1" customHeight="1"/>
    <row r="1359" s="4" customFormat="1" customHeight="1"/>
    <row r="1360" s="4" customFormat="1" customHeight="1"/>
    <row r="1361" s="4" customFormat="1" customHeight="1"/>
    <row r="1362" s="4" customFormat="1" customHeight="1"/>
    <row r="1363" s="4" customFormat="1" customHeight="1"/>
    <row r="1364" s="4" customFormat="1" customHeight="1"/>
    <row r="1365" s="4" customFormat="1" customHeight="1"/>
    <row r="1366" s="4" customFormat="1" customHeight="1"/>
    <row r="1367" s="4" customFormat="1" customHeight="1"/>
    <row r="1368" s="4" customFormat="1" customHeight="1"/>
    <row r="1369" s="4" customFormat="1" customHeight="1"/>
    <row r="1370" s="4" customFormat="1" customHeight="1"/>
    <row r="1371" s="4" customFormat="1" customHeight="1"/>
    <row r="1372" s="4" customFormat="1" customHeight="1"/>
    <row r="1373" s="4" customFormat="1" customHeight="1"/>
    <row r="1374" s="4" customFormat="1" customHeight="1"/>
    <row r="1375" s="4" customFormat="1" customHeight="1"/>
    <row r="1376" s="4" customFormat="1" customHeight="1"/>
    <row r="1377" s="4" customFormat="1" customHeight="1"/>
    <row r="1378" s="4" customFormat="1" customHeight="1"/>
    <row r="1379" s="4" customFormat="1" customHeight="1"/>
    <row r="1380" s="4" customFormat="1" customHeight="1"/>
    <row r="1381" s="4" customFormat="1" customHeight="1"/>
    <row r="1382" s="4" customFormat="1" customHeight="1"/>
    <row r="1383" s="4" customFormat="1" customHeight="1"/>
    <row r="1384" s="4" customFormat="1" customHeight="1"/>
    <row r="1385" s="4" customFormat="1" customHeight="1"/>
    <row r="1386" s="4" customFormat="1" customHeight="1"/>
    <row r="1387" s="4" customFormat="1" customHeight="1"/>
    <row r="1388" s="4" customFormat="1" customHeight="1"/>
    <row r="1389" s="4" customFormat="1" customHeight="1"/>
    <row r="1390" s="4" customFormat="1" customHeight="1"/>
    <row r="1391" s="4" customFormat="1" customHeight="1"/>
    <row r="1392" s="4" customFormat="1" customHeight="1"/>
    <row r="1393" s="4" customFormat="1" customHeight="1"/>
    <row r="1394" s="4" customFormat="1" customHeight="1"/>
    <row r="1395" s="4" customFormat="1" customHeight="1"/>
    <row r="1396" s="4" customFormat="1" customHeight="1"/>
    <row r="1397" s="4" customFormat="1" customHeight="1"/>
    <row r="1398" s="4" customFormat="1" customHeight="1"/>
    <row r="1399" s="4" customFormat="1" customHeight="1"/>
    <row r="1400" s="4" customFormat="1" customHeight="1"/>
    <row r="1401" s="4" customFormat="1" customHeight="1"/>
    <row r="1402" s="4" customFormat="1" customHeight="1"/>
    <row r="1403" s="4" customFormat="1" customHeight="1"/>
    <row r="1404" s="4" customFormat="1" customHeight="1"/>
    <row r="1405" s="4" customFormat="1" customHeight="1"/>
    <row r="1406" s="4" customFormat="1" customHeight="1"/>
    <row r="1407" s="4" customFormat="1" customHeight="1"/>
    <row r="1408" s="4" customFormat="1" customHeight="1"/>
    <row r="1409" s="4" customFormat="1" customHeight="1"/>
    <row r="1410" s="4" customFormat="1" customHeight="1"/>
    <row r="1411" s="4" customFormat="1" customHeight="1"/>
    <row r="1412" s="4" customFormat="1" customHeight="1"/>
    <row r="1413" s="4" customFormat="1" customHeight="1"/>
    <row r="1414" s="4" customFormat="1" customHeight="1"/>
    <row r="1415" s="4" customFormat="1" customHeight="1"/>
    <row r="1416" s="4" customFormat="1" customHeight="1"/>
    <row r="1417" s="4" customFormat="1" customHeight="1"/>
    <row r="1418" s="4" customFormat="1" customHeight="1"/>
    <row r="1419" s="4" customFormat="1" customHeight="1"/>
    <row r="1420" s="4" customFormat="1" customHeight="1"/>
    <row r="1421" s="4" customFormat="1" customHeight="1"/>
    <row r="1422" s="4" customFormat="1" customHeight="1"/>
    <row r="1423" s="4" customFormat="1" customHeight="1"/>
    <row r="1424" s="4" customFormat="1" customHeight="1"/>
    <row r="1425" s="4" customFormat="1" customHeight="1"/>
    <row r="1426" s="4" customFormat="1" customHeight="1"/>
    <row r="1427" s="4" customFormat="1" customHeight="1"/>
    <row r="1428" s="4" customFormat="1" customHeight="1"/>
    <row r="1429" s="4" customFormat="1" customHeight="1"/>
    <row r="1430" s="4" customFormat="1" customHeight="1"/>
    <row r="1431" s="4" customFormat="1" customHeight="1"/>
    <row r="1432" s="4" customFormat="1" customHeight="1"/>
    <row r="1433" s="4" customFormat="1" customHeight="1"/>
    <row r="1434" s="4" customFormat="1" customHeight="1"/>
    <row r="1435" s="4" customFormat="1" customHeight="1"/>
    <row r="1436" s="4" customFormat="1" customHeight="1"/>
    <row r="1437" s="4" customFormat="1" customHeight="1"/>
    <row r="1438" s="4" customFormat="1" customHeight="1"/>
    <row r="1439" s="4" customFormat="1" customHeight="1"/>
    <row r="1440" s="4" customFormat="1" customHeight="1"/>
    <row r="1441" s="4" customFormat="1" customHeight="1"/>
    <row r="1442" s="4" customFormat="1" customHeight="1"/>
    <row r="1443" s="4" customFormat="1" customHeight="1"/>
    <row r="1444" s="4" customFormat="1" customHeight="1"/>
    <row r="1445" s="4" customFormat="1" customHeight="1"/>
    <row r="1446" s="4" customFormat="1" customHeight="1"/>
    <row r="1447" s="4" customFormat="1" customHeight="1"/>
    <row r="1448" s="4" customFormat="1" customHeight="1"/>
    <row r="1449" s="4" customFormat="1" customHeight="1"/>
    <row r="1450" s="4" customFormat="1" customHeight="1"/>
    <row r="1451" s="4" customFormat="1" customHeight="1"/>
    <row r="1452" s="4" customFormat="1" customHeight="1"/>
    <row r="1453" s="4" customFormat="1" customHeight="1"/>
    <row r="1454" s="4" customFormat="1" customHeight="1"/>
    <row r="1455" s="4" customFormat="1" customHeight="1"/>
    <row r="1456" s="4" customFormat="1" customHeight="1"/>
    <row r="1457" s="4" customFormat="1" customHeight="1"/>
    <row r="1458" s="4" customFormat="1" customHeight="1"/>
    <row r="1459" s="4" customFormat="1" customHeight="1"/>
    <row r="1460" s="4" customFormat="1" customHeight="1"/>
    <row r="1461" s="4" customFormat="1" customHeight="1"/>
    <row r="1462" s="4" customFormat="1" customHeight="1"/>
    <row r="1463" s="4" customFormat="1" customHeight="1"/>
    <row r="1464" s="4" customFormat="1" customHeight="1"/>
    <row r="1465" s="4" customFormat="1" customHeight="1"/>
    <row r="1466" s="4" customFormat="1" customHeight="1"/>
    <row r="1467" s="4" customFormat="1" customHeight="1"/>
    <row r="1468" s="4" customFormat="1" customHeight="1"/>
    <row r="1469" s="4" customFormat="1" customHeight="1"/>
    <row r="1470" s="4" customFormat="1" customHeight="1"/>
    <row r="1471" s="4" customFormat="1" customHeight="1"/>
    <row r="1472" s="4" customFormat="1" customHeight="1"/>
    <row r="1473" s="4" customFormat="1" customHeight="1"/>
    <row r="1474" s="4" customFormat="1" customHeight="1"/>
    <row r="1475" s="4" customFormat="1" customHeight="1"/>
    <row r="1476" s="4" customFormat="1" customHeight="1"/>
    <row r="1477" s="4" customFormat="1" customHeight="1"/>
    <row r="1478" s="4" customFormat="1" customHeight="1"/>
    <row r="1479" s="4" customFormat="1" customHeight="1"/>
    <row r="1480" s="4" customFormat="1" customHeight="1"/>
    <row r="1481" s="4" customFormat="1" customHeight="1"/>
    <row r="1482" s="4" customFormat="1" customHeight="1"/>
    <row r="1483" s="4" customFormat="1" customHeight="1"/>
    <row r="1484" s="4" customFormat="1" customHeight="1"/>
    <row r="1485" s="4" customFormat="1" customHeight="1"/>
    <row r="1486" s="4" customFormat="1" customHeight="1"/>
    <row r="1487" s="4" customFormat="1" customHeight="1"/>
    <row r="1488" s="4" customFormat="1" customHeight="1"/>
    <row r="1489" s="4" customFormat="1" customHeight="1"/>
    <row r="1490" s="4" customFormat="1" customHeight="1"/>
    <row r="1491" s="4" customFormat="1" customHeight="1"/>
    <row r="1492" s="4" customFormat="1" customHeight="1"/>
    <row r="1493" s="4" customFormat="1" customHeight="1"/>
    <row r="1494" s="4" customFormat="1" customHeight="1"/>
    <row r="1495" s="4" customFormat="1" customHeight="1"/>
    <row r="1496" s="4" customFormat="1" customHeight="1"/>
    <row r="1497" s="4" customFormat="1" customHeight="1"/>
    <row r="1498" s="4" customFormat="1" customHeight="1"/>
    <row r="1499" s="4" customFormat="1" customHeight="1"/>
    <row r="1500" s="4" customFormat="1" customHeight="1"/>
    <row r="1501" s="4" customFormat="1" customHeight="1"/>
    <row r="1502" s="4" customFormat="1" customHeight="1"/>
    <row r="1503" s="4" customFormat="1" customHeight="1"/>
    <row r="1504" s="4" customFormat="1" customHeight="1"/>
    <row r="1505" s="4" customFormat="1" customHeight="1"/>
    <row r="1506" s="4" customFormat="1" customHeight="1"/>
    <row r="1507" s="4" customFormat="1" customHeight="1"/>
    <row r="1508" s="4" customFormat="1" customHeight="1"/>
    <row r="1509" s="4" customFormat="1" customHeight="1"/>
    <row r="1510" s="4" customFormat="1" customHeight="1"/>
    <row r="1511" s="4" customFormat="1" customHeight="1"/>
    <row r="1512" s="4" customFormat="1" customHeight="1"/>
    <row r="1513" s="4" customFormat="1" customHeight="1"/>
    <row r="1514" s="4" customFormat="1" customHeight="1"/>
    <row r="1515" s="4" customFormat="1" customHeight="1"/>
    <row r="1516" s="4" customFormat="1" customHeight="1"/>
    <row r="1517" s="4" customFormat="1" customHeight="1"/>
    <row r="1518" s="4" customFormat="1" customHeight="1"/>
    <row r="1519" s="4" customFormat="1" customHeight="1"/>
    <row r="1520" s="4" customFormat="1" customHeight="1"/>
    <row r="1521" s="4" customFormat="1" customHeight="1"/>
    <row r="1522" s="4" customFormat="1" customHeight="1"/>
    <row r="1523" s="4" customFormat="1" customHeight="1"/>
    <row r="1524" s="4" customFormat="1" customHeight="1"/>
    <row r="1525" s="4" customFormat="1" customHeight="1"/>
    <row r="1526" s="4" customFormat="1" customHeight="1"/>
    <row r="1527" s="4" customFormat="1" customHeight="1"/>
    <row r="1528" s="4" customFormat="1" customHeight="1"/>
    <row r="1529" s="4" customFormat="1" customHeight="1"/>
    <row r="1530" s="4" customFormat="1" customHeight="1"/>
    <row r="1531" s="4" customFormat="1" customHeight="1"/>
    <row r="1532" s="4" customFormat="1" customHeight="1"/>
    <row r="1533" s="4" customFormat="1" customHeight="1"/>
    <row r="1534" s="4" customFormat="1" customHeight="1"/>
    <row r="1535" s="4" customFormat="1" customHeight="1"/>
    <row r="1536" s="4" customFormat="1" customHeight="1"/>
    <row r="1537" s="4" customFormat="1" customHeight="1"/>
    <row r="1538" s="4" customFormat="1" customHeight="1"/>
    <row r="1539" s="4" customFormat="1" customHeight="1"/>
    <row r="1540" s="4" customFormat="1" customHeight="1"/>
    <row r="1541" s="4" customFormat="1" customHeight="1"/>
    <row r="1542" s="4" customFormat="1" customHeight="1"/>
    <row r="1543" s="4" customFormat="1" customHeight="1"/>
    <row r="1544" s="4" customFormat="1" customHeight="1"/>
    <row r="1545" s="4" customFormat="1" customHeight="1"/>
    <row r="1546" s="4" customFormat="1" customHeight="1"/>
    <row r="1547" s="4" customFormat="1" customHeight="1"/>
    <row r="1548" s="4" customFormat="1" customHeight="1"/>
    <row r="1549" s="4" customFormat="1" customHeight="1"/>
    <row r="1550" s="4" customFormat="1" customHeight="1"/>
    <row r="1551" s="4" customFormat="1" customHeight="1"/>
    <row r="1552" s="4" customFormat="1" customHeight="1"/>
    <row r="1553" s="4" customFormat="1" customHeight="1"/>
    <row r="1554" s="4" customFormat="1" customHeight="1"/>
    <row r="1555" s="4" customFormat="1" customHeight="1"/>
    <row r="1556" s="4" customFormat="1" customHeight="1"/>
    <row r="1557" s="4" customFormat="1" customHeight="1"/>
    <row r="1558" s="4" customFormat="1" customHeight="1"/>
    <row r="1559" s="4" customFormat="1" customHeight="1"/>
    <row r="1560" s="4" customFormat="1" customHeight="1"/>
    <row r="1561" s="4" customFormat="1" customHeight="1"/>
    <row r="1562" s="4" customFormat="1" customHeight="1"/>
    <row r="1563" s="4" customFormat="1" customHeight="1"/>
    <row r="1564" s="4" customFormat="1" customHeight="1"/>
    <row r="1565" s="4" customFormat="1" customHeight="1"/>
    <row r="1566" s="4" customFormat="1" customHeight="1"/>
    <row r="1567" s="4" customFormat="1" customHeight="1"/>
    <row r="1568" s="4" customFormat="1" customHeight="1"/>
    <row r="1569" s="4" customFormat="1" customHeight="1"/>
    <row r="1570" s="4" customFormat="1" customHeight="1"/>
    <row r="1571" s="4" customFormat="1" customHeight="1"/>
    <row r="1572" s="4" customFormat="1" customHeight="1"/>
    <row r="1573" s="4" customFormat="1" customHeight="1"/>
    <row r="1574" s="4" customFormat="1" customHeight="1"/>
    <row r="1575" s="4" customFormat="1" customHeight="1"/>
    <row r="1576" s="4" customFormat="1" customHeight="1"/>
    <row r="1577" s="4" customFormat="1" customHeight="1"/>
    <row r="1578" s="4" customFormat="1" customHeight="1"/>
    <row r="1579" s="4" customFormat="1" customHeight="1"/>
    <row r="1580" s="4" customFormat="1" customHeight="1"/>
    <row r="1581" s="4" customFormat="1" customHeight="1"/>
    <row r="1582" s="4" customFormat="1" customHeight="1"/>
    <row r="1583" s="4" customFormat="1" customHeight="1"/>
    <row r="1584" s="4" customFormat="1" customHeight="1"/>
    <row r="1585" s="4" customFormat="1" customHeight="1"/>
    <row r="1586" s="4" customFormat="1" customHeight="1"/>
    <row r="1587" s="4" customFormat="1" customHeight="1"/>
    <row r="1588" s="4" customFormat="1" customHeight="1"/>
    <row r="1589" s="4" customFormat="1" customHeight="1"/>
    <row r="1590" s="4" customFormat="1" customHeight="1"/>
    <row r="1591" s="4" customFormat="1" customHeight="1"/>
    <row r="1592" s="4" customFormat="1" customHeight="1"/>
    <row r="1593" s="4" customFormat="1" customHeight="1"/>
    <row r="1594" s="4" customFormat="1" customHeight="1"/>
    <row r="1595" s="4" customFormat="1" customHeight="1"/>
    <row r="1596" s="4" customFormat="1" customHeight="1"/>
    <row r="1597" s="4" customFormat="1" customHeight="1"/>
    <row r="1598" s="4" customFormat="1" customHeight="1"/>
    <row r="1599" s="4" customFormat="1" customHeight="1"/>
    <row r="1600" s="4" customFormat="1" customHeight="1"/>
    <row r="1601" s="4" customFormat="1" customHeight="1"/>
    <row r="1602" s="4" customFormat="1" customHeight="1"/>
    <row r="1603" s="4" customFormat="1" customHeight="1"/>
    <row r="1604" s="4" customFormat="1" customHeight="1"/>
    <row r="1605" s="4" customFormat="1" customHeight="1"/>
    <row r="1606" s="4" customFormat="1" customHeight="1"/>
    <row r="1607" s="4" customFormat="1" customHeight="1"/>
    <row r="1608" s="4" customFormat="1" customHeight="1"/>
    <row r="1609" s="4" customFormat="1" customHeight="1"/>
    <row r="1610" s="4" customFormat="1" customHeight="1"/>
    <row r="1611" s="4" customFormat="1" customHeight="1"/>
    <row r="1612" s="4" customFormat="1" customHeight="1"/>
    <row r="1613" s="4" customFormat="1" customHeight="1"/>
    <row r="1614" s="4" customFormat="1" customHeight="1"/>
    <row r="1615" s="4" customFormat="1" customHeight="1"/>
    <row r="1616" s="4" customFormat="1" customHeight="1"/>
    <row r="1617" s="4" customFormat="1" customHeight="1"/>
    <row r="1618" s="4" customFormat="1" customHeight="1"/>
    <row r="1619" s="4" customFormat="1" customHeight="1"/>
    <row r="1620" s="4" customFormat="1" customHeight="1"/>
    <row r="1621" s="4" customFormat="1" customHeight="1"/>
    <row r="1622" s="4" customFormat="1" customHeight="1"/>
    <row r="1623" s="4" customFormat="1" customHeight="1"/>
    <row r="1624" s="4" customFormat="1" customHeight="1"/>
    <row r="1625" s="4" customFormat="1" customHeight="1"/>
    <row r="1626" s="4" customFormat="1" customHeight="1"/>
    <row r="1627" s="4" customFormat="1" customHeight="1"/>
    <row r="1628" s="4" customFormat="1" customHeight="1"/>
    <row r="1629" s="4" customFormat="1" customHeight="1"/>
    <row r="1630" s="4" customFormat="1" customHeight="1"/>
    <row r="1631" s="4" customFormat="1" customHeight="1"/>
    <row r="1632" s="4" customFormat="1" customHeight="1"/>
    <row r="1633" s="4" customFormat="1" customHeight="1"/>
    <row r="1634" s="4" customFormat="1" customHeight="1"/>
    <row r="1635" s="4" customFormat="1" customHeight="1"/>
    <row r="1636" s="4" customFormat="1" customHeight="1"/>
    <row r="1637" s="4" customFormat="1" customHeight="1"/>
    <row r="1638" s="4" customFormat="1" customHeight="1"/>
    <row r="1639" s="4" customFormat="1" customHeight="1"/>
    <row r="1640" s="4" customFormat="1" customHeight="1"/>
    <row r="1641" s="4" customFormat="1" customHeight="1"/>
    <row r="1642" s="4" customFormat="1" customHeight="1"/>
    <row r="1643" s="4" customFormat="1" customHeight="1"/>
    <row r="1644" s="4" customFormat="1" customHeight="1"/>
    <row r="1645" s="4" customFormat="1" customHeight="1"/>
    <row r="1646" s="4" customFormat="1" customHeight="1"/>
    <row r="1647" s="4" customFormat="1" customHeight="1"/>
    <row r="1648" s="4" customFormat="1" customHeight="1"/>
    <row r="1649" s="4" customFormat="1" customHeight="1"/>
    <row r="1650" s="4" customFormat="1" customHeight="1"/>
    <row r="1651" s="4" customFormat="1" customHeight="1"/>
    <row r="1652" s="4" customFormat="1" customHeight="1"/>
    <row r="1653" s="4" customFormat="1" customHeight="1"/>
    <row r="1654" s="4" customFormat="1" customHeight="1"/>
    <row r="1655" s="4" customFormat="1" customHeight="1"/>
    <row r="1656" s="4" customFormat="1" customHeight="1"/>
    <row r="1657" s="4" customFormat="1" customHeight="1"/>
    <row r="1658" s="4" customFormat="1" customHeight="1"/>
    <row r="1659" s="4" customFormat="1" customHeight="1"/>
    <row r="1660" s="4" customFormat="1" customHeight="1"/>
    <row r="1661" s="4" customFormat="1" customHeight="1"/>
    <row r="1662" s="4" customFormat="1" customHeight="1"/>
    <row r="1663" s="4" customFormat="1" customHeight="1"/>
    <row r="1664" s="4" customFormat="1" customHeight="1"/>
    <row r="1665" s="4" customFormat="1" customHeight="1"/>
    <row r="1666" s="4" customFormat="1" customHeight="1"/>
    <row r="1667" s="4" customFormat="1" customHeight="1"/>
    <row r="1668" s="4" customFormat="1" customHeight="1"/>
    <row r="1669" s="4" customFormat="1" customHeight="1"/>
    <row r="1670" s="4" customFormat="1" customHeight="1"/>
    <row r="1671" s="4" customFormat="1" customHeight="1"/>
    <row r="1672" s="4" customFormat="1" customHeight="1"/>
    <row r="1673" s="4" customFormat="1" customHeight="1"/>
    <row r="1674" s="4" customFormat="1" customHeight="1"/>
    <row r="1675" s="4" customFormat="1" customHeight="1"/>
    <row r="1676" s="4" customFormat="1" customHeight="1"/>
    <row r="1677" s="4" customFormat="1" customHeight="1"/>
    <row r="1678" s="4" customFormat="1" customHeight="1"/>
    <row r="1679" s="4" customFormat="1" customHeight="1"/>
    <row r="1680" s="4" customFormat="1" customHeight="1"/>
    <row r="1681" s="4" customFormat="1" customHeight="1"/>
    <row r="1682" s="4" customFormat="1" customHeight="1"/>
    <row r="1683" s="4" customFormat="1" customHeight="1"/>
    <row r="1684" s="4" customFormat="1" customHeight="1"/>
    <row r="1685" s="4" customFormat="1" customHeight="1"/>
    <row r="1686" s="4" customFormat="1" customHeight="1"/>
    <row r="1687" s="4" customFormat="1" customHeight="1"/>
    <row r="1688" s="4" customFormat="1" customHeight="1"/>
    <row r="1689" s="4" customFormat="1" customHeight="1"/>
    <row r="1690" s="4" customFormat="1" customHeight="1"/>
    <row r="1691" s="4" customFormat="1" customHeight="1"/>
    <row r="1692" s="4" customFormat="1" customHeight="1"/>
    <row r="1693" s="4" customFormat="1" customHeight="1"/>
    <row r="1694" s="4" customFormat="1" customHeight="1"/>
    <row r="1695" s="4" customFormat="1" customHeight="1"/>
    <row r="1696" s="4" customFormat="1" customHeight="1"/>
    <row r="1697" s="4" customFormat="1" customHeight="1"/>
    <row r="1698" s="4" customFormat="1" customHeight="1"/>
    <row r="1699" s="4" customFormat="1" customHeight="1"/>
    <row r="1700" s="4" customFormat="1" customHeight="1"/>
    <row r="1701" s="4" customFormat="1" customHeight="1"/>
    <row r="1702" s="4" customFormat="1" customHeight="1"/>
    <row r="1703" s="4" customFormat="1" customHeight="1"/>
    <row r="1704" s="4" customFormat="1" customHeight="1"/>
    <row r="1705" s="4" customFormat="1" customHeight="1"/>
    <row r="1706" s="4" customFormat="1" customHeight="1"/>
    <row r="1707" s="4" customFormat="1" customHeight="1"/>
    <row r="1708" s="4" customFormat="1" customHeight="1"/>
    <row r="1709" s="4" customFormat="1" customHeight="1"/>
    <row r="1710" s="4" customFormat="1" customHeight="1"/>
    <row r="1711" s="4" customFormat="1" customHeight="1"/>
    <row r="1712" s="4" customFormat="1" customHeight="1"/>
    <row r="1713" s="4" customFormat="1" customHeight="1"/>
    <row r="1714" s="4" customFormat="1" customHeight="1"/>
    <row r="1715" s="4" customFormat="1" customHeight="1"/>
    <row r="1716" s="4" customFormat="1" customHeight="1"/>
    <row r="1717" s="4" customFormat="1" customHeight="1"/>
    <row r="1718" s="4" customFormat="1" customHeight="1"/>
    <row r="1719" s="4" customFormat="1" customHeight="1"/>
    <row r="1720" s="4" customFormat="1" customHeight="1"/>
    <row r="1721" s="4" customFormat="1" customHeight="1"/>
    <row r="1722" s="4" customFormat="1" customHeight="1"/>
    <row r="1723" s="4" customFormat="1" customHeight="1"/>
    <row r="1724" s="4" customFormat="1" customHeight="1"/>
    <row r="1725" s="4" customFormat="1" customHeight="1"/>
    <row r="1726" s="4" customFormat="1" customHeight="1"/>
    <row r="1727" s="4" customFormat="1" customHeight="1"/>
    <row r="1728" s="4" customFormat="1" customHeight="1"/>
    <row r="1729" s="4" customFormat="1" customHeight="1"/>
    <row r="1730" s="4" customFormat="1" customHeight="1"/>
    <row r="1731" s="4" customFormat="1" customHeight="1"/>
    <row r="1732" s="4" customFormat="1" customHeight="1"/>
    <row r="1733" s="4" customFormat="1" customHeight="1"/>
    <row r="1734" s="4" customFormat="1" customHeight="1"/>
    <row r="1735" s="4" customFormat="1" customHeight="1"/>
    <row r="1736" s="4" customFormat="1" customHeight="1"/>
    <row r="1737" s="4" customFormat="1" customHeight="1"/>
    <row r="1738" s="4" customFormat="1" customHeight="1"/>
    <row r="1739" s="4" customFormat="1" customHeight="1"/>
    <row r="1740" s="4" customFormat="1" customHeight="1"/>
    <row r="1741" s="4" customFormat="1" customHeight="1"/>
    <row r="1742" s="4" customFormat="1" customHeight="1"/>
    <row r="1743" s="4" customFormat="1" customHeight="1"/>
    <row r="1744" s="4" customFormat="1" customHeight="1"/>
    <row r="1745" s="4" customFormat="1" customHeight="1"/>
    <row r="1746" s="4" customFormat="1" customHeight="1"/>
    <row r="1747" s="4" customFormat="1" customHeight="1"/>
    <row r="1748" s="4" customFormat="1" customHeight="1"/>
    <row r="1749" s="4" customFormat="1" customHeight="1"/>
    <row r="1750" s="4" customFormat="1" customHeight="1"/>
    <row r="1751" s="4" customFormat="1" customHeight="1"/>
    <row r="1752" s="4" customFormat="1" customHeight="1"/>
    <row r="1753" s="4" customFormat="1" customHeight="1"/>
    <row r="1754" s="4" customFormat="1" customHeight="1"/>
    <row r="1755" s="4" customFormat="1" customHeight="1"/>
    <row r="1756" s="4" customFormat="1" customHeight="1"/>
    <row r="1757" s="4" customFormat="1" customHeight="1"/>
    <row r="1758" s="4" customFormat="1" customHeight="1"/>
    <row r="1759" s="4" customFormat="1" customHeight="1"/>
    <row r="1760" s="4" customFormat="1" customHeight="1"/>
    <row r="1761" s="4" customFormat="1" customHeight="1"/>
    <row r="1762" s="4" customFormat="1" customHeight="1"/>
    <row r="1763" s="4" customFormat="1" customHeight="1"/>
    <row r="1764" s="4" customFormat="1" customHeight="1"/>
    <row r="1765" s="4" customFormat="1" customHeight="1"/>
    <row r="1766" s="4" customFormat="1" customHeight="1"/>
    <row r="1767" s="4" customFormat="1" customHeight="1"/>
    <row r="1768" s="4" customFormat="1" customHeight="1"/>
    <row r="1769" s="4" customFormat="1" customHeight="1"/>
    <row r="1770" s="4" customFormat="1" customHeight="1"/>
    <row r="1771" s="4" customFormat="1" customHeight="1"/>
    <row r="1772" s="4" customFormat="1" customHeight="1"/>
    <row r="1773" s="4" customFormat="1" customHeight="1"/>
    <row r="1774" s="4" customFormat="1" customHeight="1"/>
    <row r="1775" s="4" customFormat="1" customHeight="1"/>
    <row r="1776" s="4" customFormat="1" customHeight="1"/>
    <row r="1777" s="4" customFormat="1" customHeight="1"/>
    <row r="1778" s="4" customFormat="1" customHeight="1"/>
    <row r="1779" s="4" customFormat="1" customHeight="1"/>
    <row r="1780" s="4" customFormat="1" customHeight="1"/>
    <row r="1781" s="4" customFormat="1" customHeight="1"/>
    <row r="1782" s="4" customFormat="1" customHeight="1"/>
    <row r="1783" s="4" customFormat="1" customHeight="1"/>
    <row r="1784" s="4" customFormat="1" customHeight="1"/>
    <row r="1785" s="4" customFormat="1" customHeight="1"/>
    <row r="1786" s="4" customFormat="1" customHeight="1"/>
    <row r="1787" s="4" customFormat="1" customHeight="1"/>
    <row r="1788" s="4" customFormat="1" customHeight="1"/>
    <row r="1789" s="4" customFormat="1" customHeight="1"/>
    <row r="1790" s="4" customFormat="1" customHeight="1"/>
    <row r="1791" s="4" customFormat="1" customHeight="1"/>
    <row r="1792" s="4" customFormat="1" customHeight="1"/>
    <row r="1793" s="4" customFormat="1" customHeight="1"/>
    <row r="1794" s="4" customFormat="1" customHeight="1"/>
    <row r="1795" s="4" customFormat="1" customHeight="1"/>
    <row r="1796" s="4" customFormat="1" customHeight="1"/>
    <row r="1797" s="4" customFormat="1" customHeight="1"/>
    <row r="1798" s="4" customFormat="1" customHeight="1"/>
    <row r="1799" s="4" customFormat="1" customHeight="1"/>
    <row r="1800" s="4" customFormat="1" customHeight="1"/>
    <row r="1801" s="4" customFormat="1" customHeight="1"/>
    <row r="1802" s="4" customFormat="1" customHeight="1"/>
    <row r="1803" s="4" customFormat="1" customHeight="1"/>
    <row r="1804" s="4" customFormat="1" customHeight="1"/>
    <row r="1805" s="4" customFormat="1" customHeight="1"/>
    <row r="1806" s="4" customFormat="1" customHeight="1"/>
    <row r="1807" s="4" customFormat="1" customHeight="1"/>
    <row r="1808" s="4" customFormat="1" customHeight="1"/>
    <row r="1809" s="4" customFormat="1" customHeight="1"/>
    <row r="1810" s="4" customFormat="1" customHeight="1"/>
    <row r="1811" s="4" customFormat="1" customHeight="1"/>
    <row r="1812" s="4" customFormat="1" customHeight="1"/>
    <row r="1813" s="4" customFormat="1" customHeight="1"/>
    <row r="1814" s="4" customFormat="1" customHeight="1"/>
    <row r="1815" s="4" customFormat="1" customHeight="1"/>
    <row r="1816" s="4" customFormat="1" customHeight="1"/>
    <row r="1817" s="4" customFormat="1" customHeight="1"/>
    <row r="1818" s="4" customFormat="1" customHeight="1"/>
    <row r="1819" s="4" customFormat="1" customHeight="1"/>
    <row r="1820" s="4" customFormat="1" customHeight="1"/>
    <row r="1821" s="4" customFormat="1" customHeight="1"/>
    <row r="1822" s="4" customFormat="1" customHeight="1"/>
    <row r="1823" s="4" customFormat="1" customHeight="1"/>
    <row r="1824" s="4" customFormat="1" customHeight="1"/>
    <row r="1825" s="4" customFormat="1" customHeight="1"/>
    <row r="1826" s="4" customFormat="1" customHeight="1"/>
    <row r="1827" s="4" customFormat="1" customHeight="1"/>
    <row r="1828" s="4" customFormat="1" customHeight="1"/>
    <row r="1829" s="4" customFormat="1" customHeight="1"/>
    <row r="1830" s="4" customFormat="1" customHeight="1"/>
    <row r="1831" s="4" customFormat="1" customHeight="1"/>
    <row r="1832" s="4" customFormat="1" customHeight="1"/>
    <row r="1833" s="4" customFormat="1" customHeight="1"/>
    <row r="1834" s="4" customFormat="1" customHeight="1"/>
    <row r="1835" s="4" customFormat="1" customHeight="1"/>
    <row r="1836" s="4" customFormat="1" customHeight="1"/>
    <row r="1837" s="4" customFormat="1" customHeight="1"/>
    <row r="1838" s="4" customFormat="1" customHeight="1"/>
    <row r="1839" s="4" customFormat="1" customHeight="1"/>
    <row r="1840" s="4" customFormat="1" customHeight="1"/>
    <row r="1841" s="4" customFormat="1" customHeight="1"/>
    <row r="1842" s="4" customFormat="1" customHeight="1"/>
    <row r="1843" s="4" customFormat="1" customHeight="1"/>
    <row r="1844" s="4" customFormat="1" customHeight="1"/>
    <row r="1845" s="4" customFormat="1" customHeight="1"/>
    <row r="1846" s="4" customFormat="1" customHeight="1"/>
    <row r="1847" s="4" customFormat="1" customHeight="1"/>
    <row r="1848" s="4" customFormat="1" customHeight="1"/>
    <row r="1849" s="4" customFormat="1" customHeight="1"/>
    <row r="1850" s="4" customFormat="1" customHeight="1"/>
    <row r="1851" s="4" customFormat="1" customHeight="1"/>
    <row r="1852" s="4" customFormat="1" customHeight="1"/>
    <row r="1853" s="4" customFormat="1" customHeight="1"/>
    <row r="1854" s="4" customFormat="1" customHeight="1"/>
    <row r="1855" s="4" customFormat="1" customHeight="1"/>
    <row r="1856" s="4" customFormat="1" customHeight="1"/>
    <row r="1857" s="4" customFormat="1" customHeight="1"/>
    <row r="1858" s="4" customFormat="1" customHeight="1"/>
    <row r="1859" s="4" customFormat="1" customHeight="1"/>
    <row r="1860" s="4" customFormat="1" customHeight="1"/>
    <row r="1861" s="4" customFormat="1" customHeight="1"/>
    <row r="1862" s="4" customFormat="1" customHeight="1"/>
    <row r="1863" s="4" customFormat="1" customHeight="1"/>
    <row r="1864" s="4" customFormat="1" customHeight="1"/>
    <row r="1865" s="4" customFormat="1" customHeight="1"/>
    <row r="1866" s="4" customFormat="1" customHeight="1"/>
    <row r="1867" s="4" customFormat="1" customHeight="1"/>
    <row r="1868" s="4" customFormat="1" customHeight="1"/>
    <row r="1869" s="4" customFormat="1" customHeight="1"/>
    <row r="1870" s="4" customFormat="1" customHeight="1"/>
    <row r="1871" s="4" customFormat="1" customHeight="1"/>
    <row r="1872" s="4" customFormat="1" customHeight="1"/>
    <row r="1873" s="4" customFormat="1" customHeight="1"/>
    <row r="1874" s="4" customFormat="1" customHeight="1"/>
    <row r="1875" s="4" customFormat="1" customHeight="1"/>
    <row r="1876" s="4" customFormat="1" customHeight="1"/>
    <row r="1877" s="4" customFormat="1" customHeight="1"/>
    <row r="1878" s="4" customFormat="1" customHeight="1"/>
    <row r="1879" s="4" customFormat="1" customHeight="1"/>
    <row r="1880" s="4" customFormat="1" customHeight="1"/>
    <row r="1881" s="4" customFormat="1" customHeight="1"/>
    <row r="1882" s="4" customFormat="1" customHeight="1"/>
    <row r="1883" s="4" customFormat="1" customHeight="1"/>
    <row r="1884" s="4" customFormat="1" customHeight="1"/>
    <row r="1885" s="4" customFormat="1" customHeight="1"/>
    <row r="1886" s="4" customFormat="1" customHeight="1"/>
    <row r="1887" s="4" customFormat="1" customHeight="1"/>
    <row r="1888" s="4" customFormat="1" customHeight="1"/>
    <row r="1889" s="4" customFormat="1" customHeight="1"/>
    <row r="1890" s="4" customFormat="1" customHeight="1"/>
    <row r="1891" s="4" customFormat="1" customHeight="1"/>
    <row r="1892" s="4" customFormat="1" customHeight="1"/>
    <row r="1893" s="4" customFormat="1" customHeight="1"/>
    <row r="1894" s="4" customFormat="1" customHeight="1"/>
    <row r="1895" s="4" customFormat="1" customHeight="1"/>
    <row r="1896" s="4" customFormat="1" customHeight="1"/>
    <row r="1897" s="4" customFormat="1" customHeight="1"/>
    <row r="1898" s="4" customFormat="1" customHeight="1"/>
    <row r="1899" s="4" customFormat="1" customHeight="1"/>
    <row r="1900" s="4" customFormat="1" customHeight="1"/>
    <row r="1901" s="4" customFormat="1" customHeight="1"/>
    <row r="1902" s="4" customFormat="1" customHeight="1"/>
    <row r="1903" s="4" customFormat="1" customHeight="1"/>
    <row r="1904" s="4" customFormat="1" customHeight="1"/>
    <row r="1905" s="4" customFormat="1" customHeight="1"/>
    <row r="1906" s="4" customFormat="1" customHeight="1"/>
    <row r="1907" s="4" customFormat="1" customHeight="1"/>
    <row r="1908" s="4" customFormat="1" customHeight="1"/>
    <row r="1909" s="4" customFormat="1" customHeight="1"/>
    <row r="1910" s="4" customFormat="1" customHeight="1"/>
    <row r="1911" s="4" customFormat="1" customHeight="1"/>
    <row r="1912" s="4" customFormat="1" customHeight="1"/>
    <row r="1913" s="4" customFormat="1" customHeight="1"/>
    <row r="1914" s="4" customFormat="1" customHeight="1"/>
    <row r="1915" s="4" customFormat="1" customHeight="1"/>
    <row r="1916" s="4" customFormat="1" customHeight="1"/>
    <row r="1917" s="4" customFormat="1" customHeight="1"/>
    <row r="1918" s="4" customFormat="1" customHeight="1"/>
    <row r="1919" s="4" customFormat="1" customHeight="1"/>
    <row r="1920" s="4" customFormat="1" customHeight="1"/>
    <row r="1921" s="4" customFormat="1" customHeight="1"/>
    <row r="1922" s="4" customFormat="1" customHeight="1"/>
    <row r="1923" s="4" customFormat="1" customHeight="1"/>
    <row r="1924" s="4" customFormat="1" customHeight="1"/>
    <row r="1925" s="4" customFormat="1" customHeight="1"/>
    <row r="1926" s="4" customFormat="1" customHeight="1"/>
    <row r="1927" s="4" customFormat="1" customHeight="1"/>
    <row r="1928" s="4" customFormat="1" customHeight="1"/>
    <row r="1929" s="4" customFormat="1" customHeight="1"/>
    <row r="1930" s="4" customFormat="1" customHeight="1"/>
    <row r="1931" s="4" customFormat="1" customHeight="1"/>
    <row r="1932" s="4" customFormat="1" customHeight="1"/>
    <row r="1933" s="4" customFormat="1" customHeight="1"/>
    <row r="1934" s="4" customFormat="1" customHeight="1"/>
    <row r="1935" s="4" customFormat="1" customHeight="1"/>
    <row r="1936" s="4" customFormat="1" customHeight="1"/>
    <row r="1937" s="4" customFormat="1" customHeight="1"/>
    <row r="1938" s="4" customFormat="1" customHeight="1"/>
    <row r="1939" s="4" customFormat="1" customHeight="1"/>
    <row r="1940" s="4" customFormat="1" customHeight="1"/>
    <row r="1941" s="4" customFormat="1" customHeight="1"/>
    <row r="1942" s="4" customFormat="1" customHeight="1"/>
    <row r="1943" s="4" customFormat="1" customHeight="1"/>
    <row r="1944" s="4" customFormat="1" customHeight="1"/>
    <row r="1945" s="4" customFormat="1" customHeight="1"/>
    <row r="1946" s="4" customFormat="1" customHeight="1"/>
    <row r="1947" s="4" customFormat="1" customHeight="1"/>
    <row r="1948" s="4" customFormat="1" customHeight="1"/>
    <row r="1949" s="4" customFormat="1" customHeight="1"/>
    <row r="1950" s="4" customFormat="1" customHeight="1"/>
    <row r="1951" s="4" customFormat="1" customHeight="1"/>
    <row r="1952" s="4" customFormat="1" customHeight="1"/>
    <row r="1953" s="4" customFormat="1" customHeight="1"/>
    <row r="1954" s="4" customFormat="1" customHeight="1"/>
    <row r="1955" s="4" customFormat="1" customHeight="1"/>
    <row r="1956" s="4" customFormat="1" customHeight="1"/>
    <row r="1957" s="4" customFormat="1" customHeight="1"/>
    <row r="1958" s="4" customFormat="1" customHeight="1"/>
    <row r="1959" s="4" customFormat="1" customHeight="1"/>
    <row r="1960" s="4" customFormat="1" customHeight="1"/>
    <row r="1961" s="4" customFormat="1" customHeight="1"/>
    <row r="1962" s="4" customFormat="1" customHeight="1"/>
    <row r="1963" s="4" customFormat="1" customHeight="1"/>
    <row r="1964" s="4" customFormat="1" customHeight="1"/>
    <row r="1965" s="4" customFormat="1" customHeight="1"/>
    <row r="1966" s="4" customFormat="1" customHeight="1"/>
    <row r="1967" s="4" customFormat="1" customHeight="1"/>
    <row r="1968" s="4" customFormat="1" customHeight="1"/>
    <row r="1969" s="4" customFormat="1" customHeight="1"/>
    <row r="1970" s="4" customFormat="1" customHeight="1"/>
    <row r="1971" s="4" customFormat="1" customHeight="1"/>
    <row r="1972" s="4" customFormat="1" customHeight="1"/>
    <row r="1973" s="4" customFormat="1" customHeight="1"/>
    <row r="1974" s="4" customFormat="1" customHeight="1"/>
    <row r="1975" s="4" customFormat="1" customHeight="1"/>
    <row r="1976" s="4" customFormat="1" customHeight="1"/>
    <row r="1977" s="4" customFormat="1" customHeight="1"/>
    <row r="1978" s="4" customFormat="1" customHeight="1"/>
    <row r="1979" s="4" customFormat="1" customHeight="1"/>
    <row r="1980" s="4" customFormat="1" customHeight="1"/>
    <row r="1981" s="4" customFormat="1" customHeight="1"/>
    <row r="1982" s="4" customFormat="1" customHeight="1"/>
    <row r="1983" s="4" customFormat="1" customHeight="1"/>
    <row r="1984" s="4" customFormat="1" customHeight="1"/>
    <row r="1985" s="4" customFormat="1" customHeight="1"/>
    <row r="1986" s="4" customFormat="1" customHeight="1"/>
    <row r="1987" s="4" customFormat="1" customHeight="1"/>
    <row r="1988" s="4" customFormat="1" customHeight="1"/>
    <row r="1989" s="4" customFormat="1" customHeight="1"/>
    <row r="1990" s="4" customFormat="1" customHeight="1"/>
    <row r="1991" s="4" customFormat="1" customHeight="1"/>
    <row r="1992" s="4" customFormat="1" customHeight="1"/>
    <row r="1993" s="4" customFormat="1" customHeight="1"/>
    <row r="1994" s="4" customFormat="1" customHeight="1"/>
    <row r="1995" s="4" customFormat="1" customHeight="1"/>
    <row r="1996" s="4" customFormat="1" customHeight="1"/>
    <row r="1997" s="4" customFormat="1" customHeight="1"/>
    <row r="1998" s="4" customFormat="1" customHeight="1"/>
    <row r="1999" s="4" customFormat="1" customHeight="1"/>
    <row r="2000" s="4" customFormat="1" customHeight="1"/>
    <row r="2001" s="4" customFormat="1" customHeight="1"/>
    <row r="2002" s="4" customFormat="1" customHeight="1"/>
    <row r="2003" s="4" customFormat="1" customHeight="1"/>
    <row r="2004" s="4" customFormat="1" customHeight="1"/>
    <row r="2005" s="4" customFormat="1" customHeight="1"/>
    <row r="2006" s="4" customFormat="1" customHeight="1"/>
    <row r="2007" s="4" customFormat="1" customHeight="1"/>
    <row r="2008" s="4" customFormat="1" customHeight="1"/>
    <row r="2009" s="4" customFormat="1" customHeight="1"/>
    <row r="2010" s="4" customFormat="1" customHeight="1"/>
    <row r="2011" s="4" customFormat="1" customHeight="1"/>
    <row r="2012" s="4" customFormat="1" customHeight="1"/>
    <row r="2013" s="4" customFormat="1" customHeight="1"/>
    <row r="2014" s="4" customFormat="1" customHeight="1"/>
    <row r="2015" s="4" customFormat="1" customHeight="1"/>
    <row r="2016" s="4" customFormat="1" customHeight="1"/>
    <row r="2017" s="4" customFormat="1" customHeight="1"/>
    <row r="2018" s="4" customFormat="1" customHeight="1"/>
    <row r="2019" s="4" customFormat="1" customHeight="1"/>
    <row r="2020" s="4" customFormat="1" customHeight="1"/>
    <row r="2021" s="4" customFormat="1" customHeight="1"/>
    <row r="2022" s="4" customFormat="1" customHeight="1"/>
    <row r="2023" s="4" customFormat="1" customHeight="1"/>
    <row r="2024" s="4" customFormat="1" customHeight="1"/>
    <row r="2025" s="4" customFormat="1" customHeight="1"/>
    <row r="2026" s="4" customFormat="1" customHeight="1"/>
    <row r="2027" s="4" customFormat="1" customHeight="1"/>
    <row r="2028" s="4" customFormat="1" customHeight="1"/>
    <row r="2029" s="4" customFormat="1" customHeight="1"/>
    <row r="2030" s="4" customFormat="1" customHeight="1"/>
    <row r="2031" s="4" customFormat="1" customHeight="1"/>
    <row r="2032" s="4" customFormat="1" customHeight="1"/>
    <row r="2033" s="4" customFormat="1" customHeight="1"/>
    <row r="2034" s="4" customFormat="1" customHeight="1"/>
    <row r="2035" s="4" customFormat="1" customHeight="1"/>
    <row r="2036" s="4" customFormat="1" customHeight="1"/>
    <row r="2037" s="4" customFormat="1" customHeight="1"/>
    <row r="2038" s="4" customFormat="1" customHeight="1"/>
    <row r="2039" s="4" customFormat="1" customHeight="1"/>
    <row r="2040" s="4" customFormat="1" customHeight="1"/>
    <row r="2041" s="4" customFormat="1" customHeight="1"/>
    <row r="2042" s="4" customFormat="1" customHeight="1"/>
    <row r="2043" s="4" customFormat="1" customHeight="1"/>
    <row r="2044" s="4" customFormat="1" customHeight="1"/>
    <row r="2045" s="4" customFormat="1" customHeight="1"/>
    <row r="2046" s="4" customFormat="1" customHeight="1"/>
    <row r="2047" s="4" customFormat="1" customHeight="1"/>
    <row r="2048" s="4" customFormat="1" customHeight="1"/>
    <row r="2049" s="4" customFormat="1" customHeight="1"/>
    <row r="2050" s="4" customFormat="1" customHeight="1"/>
    <row r="2051" s="4" customFormat="1" customHeight="1"/>
    <row r="2052" s="4" customFormat="1" customHeight="1"/>
    <row r="2053" s="4" customFormat="1" customHeight="1"/>
    <row r="2054" s="4" customFormat="1" customHeight="1"/>
    <row r="2055" s="4" customFormat="1" customHeight="1"/>
    <row r="2056" s="4" customFormat="1" customHeight="1"/>
    <row r="2057" s="4" customFormat="1" customHeight="1"/>
    <row r="2058" s="4" customFormat="1" customHeight="1"/>
    <row r="2059" s="4" customFormat="1" customHeight="1"/>
    <row r="2060" s="4" customFormat="1" customHeight="1"/>
    <row r="2061" s="4" customFormat="1" customHeight="1"/>
    <row r="2062" s="4" customFormat="1" customHeight="1"/>
    <row r="2063" s="4" customFormat="1" customHeight="1"/>
    <row r="2064" s="4" customFormat="1" customHeight="1"/>
    <row r="2065" s="4" customFormat="1" customHeight="1"/>
    <row r="2066" s="4" customFormat="1" customHeight="1"/>
    <row r="2067" s="4" customFormat="1" customHeight="1"/>
    <row r="2068" s="4" customFormat="1" customHeight="1"/>
    <row r="2069" s="4" customFormat="1" customHeight="1"/>
    <row r="2070" s="4" customFormat="1" customHeight="1"/>
    <row r="2071" s="4" customFormat="1" customHeight="1"/>
    <row r="2072" s="4" customFormat="1" customHeight="1"/>
    <row r="2073" s="4" customFormat="1" customHeight="1"/>
    <row r="2074" s="4" customFormat="1" customHeight="1"/>
    <row r="2075" s="4" customFormat="1" customHeight="1"/>
    <row r="2076" s="4" customFormat="1" customHeight="1"/>
    <row r="2077" s="4" customFormat="1" customHeight="1"/>
    <row r="2078" s="4" customFormat="1" customHeight="1"/>
    <row r="2079" s="4" customFormat="1" customHeight="1"/>
    <row r="2080" s="4" customFormat="1" customHeight="1"/>
    <row r="2081" s="4" customFormat="1" customHeight="1"/>
    <row r="2082" s="4" customFormat="1" customHeight="1"/>
    <row r="2083" s="4" customFormat="1" customHeight="1"/>
    <row r="2084" s="4" customFormat="1" customHeight="1"/>
    <row r="2085" s="4" customFormat="1" customHeight="1"/>
    <row r="2086" s="4" customFormat="1" customHeight="1"/>
    <row r="2087" s="4" customFormat="1" customHeight="1"/>
    <row r="2088" s="4" customFormat="1" customHeight="1"/>
    <row r="2089" s="4" customFormat="1" customHeight="1"/>
    <row r="2090" s="4" customFormat="1" customHeight="1"/>
    <row r="2091" s="4" customFormat="1" customHeight="1"/>
    <row r="2092" s="4" customFormat="1" customHeight="1"/>
    <row r="2093" s="4" customFormat="1" customHeight="1"/>
    <row r="2094" s="4" customFormat="1" customHeight="1"/>
    <row r="2095" s="4" customFormat="1" customHeight="1"/>
    <row r="2096" s="4" customFormat="1" customHeight="1"/>
    <row r="2097" s="4" customFormat="1" customHeight="1"/>
    <row r="2098" s="4" customFormat="1" customHeight="1"/>
    <row r="2099" s="4" customFormat="1" customHeight="1"/>
    <row r="2100" s="4" customFormat="1" customHeight="1"/>
    <row r="2101" s="4" customFormat="1" customHeight="1"/>
    <row r="2102" s="4" customFormat="1" customHeight="1"/>
    <row r="2103" s="4" customFormat="1" customHeight="1"/>
    <row r="2104" s="4" customFormat="1" customHeight="1"/>
    <row r="2105" s="4" customFormat="1" customHeight="1"/>
    <row r="2106" s="4" customFormat="1" customHeight="1"/>
    <row r="2107" s="4" customFormat="1" customHeight="1"/>
    <row r="2108" s="4" customFormat="1" customHeight="1"/>
    <row r="2109" s="4" customFormat="1" customHeight="1"/>
    <row r="2110" s="4" customFormat="1" customHeight="1"/>
    <row r="2111" s="4" customFormat="1" customHeight="1"/>
    <row r="2112" s="4" customFormat="1" customHeight="1"/>
    <row r="2113" s="4" customFormat="1" customHeight="1"/>
    <row r="2114" s="4" customFormat="1" customHeight="1"/>
    <row r="2115" s="4" customFormat="1" customHeight="1"/>
    <row r="2116" s="4" customFormat="1" customHeight="1"/>
    <row r="2117" s="4" customFormat="1" customHeight="1"/>
    <row r="2118" s="4" customFormat="1" customHeight="1"/>
    <row r="2119" s="4" customFormat="1" customHeight="1"/>
    <row r="2120" s="4" customFormat="1" customHeight="1"/>
    <row r="2121" s="4" customFormat="1" customHeight="1"/>
    <row r="2122" s="4" customFormat="1" customHeight="1"/>
    <row r="2123" s="4" customFormat="1" customHeight="1"/>
    <row r="2124" s="4" customFormat="1" customHeight="1"/>
    <row r="2125" s="4" customFormat="1" customHeight="1"/>
    <row r="2126" s="4" customFormat="1" customHeight="1"/>
    <row r="2127" s="4" customFormat="1" customHeight="1"/>
    <row r="2128" s="4" customFormat="1" customHeight="1"/>
    <row r="2129" s="4" customFormat="1" customHeight="1"/>
    <row r="2130" s="4" customFormat="1" customHeight="1"/>
    <row r="2131" s="4" customFormat="1" customHeight="1"/>
    <row r="2132" s="4" customFormat="1" customHeight="1"/>
    <row r="2133" s="4" customFormat="1" customHeight="1"/>
    <row r="2134" s="4" customFormat="1" customHeight="1"/>
    <row r="2135" s="4" customFormat="1" customHeight="1"/>
    <row r="2136" s="4" customFormat="1" customHeight="1"/>
    <row r="2137" s="4" customFormat="1" customHeight="1"/>
    <row r="2138" s="4" customFormat="1" customHeight="1"/>
    <row r="2139" s="4" customFormat="1" customHeight="1"/>
    <row r="2140" s="4" customFormat="1" customHeight="1"/>
    <row r="2141" s="4" customFormat="1" customHeight="1"/>
    <row r="2142" s="4" customFormat="1" customHeight="1"/>
    <row r="2143" s="4" customFormat="1" customHeight="1"/>
    <row r="2144" s="4" customFormat="1" customHeight="1"/>
    <row r="2145" s="4" customFormat="1" customHeight="1"/>
    <row r="2146" s="4" customFormat="1" customHeight="1"/>
    <row r="2147" s="4" customFormat="1" customHeight="1"/>
    <row r="2148" s="4" customFormat="1" customHeight="1"/>
    <row r="2149" s="4" customFormat="1" customHeight="1"/>
    <row r="2150" s="4" customFormat="1" customHeight="1"/>
    <row r="2151" s="4" customFormat="1" customHeight="1"/>
    <row r="2152" s="4" customFormat="1" customHeight="1"/>
    <row r="2153" s="4" customFormat="1" customHeight="1"/>
    <row r="2154" s="4" customFormat="1" customHeight="1"/>
    <row r="2155" s="4" customFormat="1" customHeight="1"/>
    <row r="2156" s="4" customFormat="1" customHeight="1"/>
    <row r="2157" s="4" customFormat="1" customHeight="1"/>
    <row r="2158" s="4" customFormat="1" customHeight="1"/>
    <row r="2159" s="4" customFormat="1" customHeight="1"/>
    <row r="2160" s="4" customFormat="1" customHeight="1"/>
    <row r="2161" s="4" customFormat="1" customHeight="1"/>
    <row r="2162" s="4" customFormat="1" customHeight="1"/>
    <row r="2163" s="4" customFormat="1" customHeight="1"/>
    <row r="2164" s="4" customFormat="1" customHeight="1"/>
    <row r="2165" s="4" customFormat="1" customHeight="1"/>
    <row r="2166" s="4" customFormat="1" customHeight="1"/>
    <row r="2167" s="4" customFormat="1" customHeight="1"/>
    <row r="2168" s="4" customFormat="1" customHeight="1"/>
    <row r="2169" s="4" customFormat="1" customHeight="1"/>
    <row r="2170" s="4" customFormat="1" customHeight="1"/>
    <row r="2171" s="4" customFormat="1" customHeight="1"/>
    <row r="2172" s="4" customFormat="1" customHeight="1"/>
    <row r="2173" s="4" customFormat="1" customHeight="1"/>
    <row r="2174" s="4" customFormat="1" customHeight="1"/>
    <row r="2175" s="4" customFormat="1" customHeight="1"/>
    <row r="2176" s="4" customFormat="1" customHeight="1"/>
    <row r="2177" s="4" customFormat="1" customHeight="1"/>
    <row r="2178" s="4" customFormat="1" customHeight="1"/>
    <row r="2179" s="4" customFormat="1" customHeight="1"/>
    <row r="2180" s="4" customFormat="1" customHeight="1"/>
    <row r="2181" s="4" customFormat="1" customHeight="1"/>
    <row r="2182" s="4" customFormat="1" customHeight="1"/>
    <row r="2183" s="4" customFormat="1" customHeight="1"/>
    <row r="2184" s="4" customFormat="1" customHeight="1"/>
    <row r="2185" s="4" customFormat="1" customHeight="1"/>
    <row r="2186" s="4" customFormat="1" customHeight="1"/>
    <row r="2187" s="4" customFormat="1" customHeight="1"/>
    <row r="2188" s="4" customFormat="1" customHeight="1"/>
    <row r="2189" s="4" customFormat="1" customHeight="1"/>
    <row r="2190" s="4" customFormat="1" customHeight="1"/>
    <row r="2191" s="4" customFormat="1" customHeight="1"/>
    <row r="2192" s="4" customFormat="1" customHeight="1"/>
    <row r="2193" s="4" customFormat="1" customHeight="1"/>
    <row r="2194" s="4" customFormat="1" customHeight="1"/>
    <row r="2195" s="4" customFormat="1" customHeight="1"/>
    <row r="2196" s="4" customFormat="1" customHeight="1"/>
    <row r="2197" s="4" customFormat="1" customHeight="1"/>
    <row r="2198" s="4" customFormat="1" customHeight="1"/>
    <row r="2199" s="4" customFormat="1" customHeight="1"/>
    <row r="2200" s="4" customFormat="1" customHeight="1"/>
    <row r="2201" s="4" customFormat="1" customHeight="1"/>
    <row r="2202" s="4" customFormat="1" customHeight="1"/>
    <row r="2203" s="4" customFormat="1" customHeight="1"/>
    <row r="2204" s="4" customFormat="1" customHeight="1"/>
    <row r="2205" s="4" customFormat="1" customHeight="1"/>
    <row r="2206" s="4" customFormat="1" customHeight="1"/>
    <row r="2207" s="4" customFormat="1" customHeight="1"/>
    <row r="2208" s="4" customFormat="1" customHeight="1"/>
    <row r="2209" s="4" customFormat="1" customHeight="1"/>
    <row r="2210" s="4" customFormat="1" customHeight="1"/>
    <row r="2211" s="4" customFormat="1" customHeight="1"/>
    <row r="2212" s="4" customFormat="1" customHeight="1"/>
    <row r="2213" s="4" customFormat="1" customHeight="1"/>
    <row r="2214" s="4" customFormat="1" customHeight="1"/>
    <row r="2215" s="4" customFormat="1" customHeight="1"/>
    <row r="2216" s="4" customFormat="1" customHeight="1"/>
    <row r="2217" s="4" customFormat="1" customHeight="1"/>
    <row r="2218" s="4" customFormat="1" customHeight="1"/>
    <row r="2219" s="4" customFormat="1" customHeight="1"/>
    <row r="2220" s="4" customFormat="1" customHeight="1"/>
    <row r="2221" s="4" customFormat="1" customHeight="1"/>
    <row r="2222" s="4" customFormat="1" customHeight="1"/>
    <row r="2223" s="4" customFormat="1" customHeight="1"/>
    <row r="2224" s="4" customFormat="1" customHeight="1"/>
    <row r="2225" s="4" customFormat="1" customHeight="1"/>
    <row r="2226" s="4" customFormat="1" customHeight="1"/>
    <row r="2227" s="4" customFormat="1" customHeight="1"/>
    <row r="2228" s="4" customFormat="1" customHeight="1"/>
    <row r="2229" s="4" customFormat="1" customHeight="1"/>
    <row r="2230" s="4" customFormat="1" customHeight="1"/>
    <row r="2231" s="4" customFormat="1" customHeight="1"/>
    <row r="2232" s="4" customFormat="1" customHeight="1"/>
    <row r="2233" s="4" customFormat="1" customHeight="1"/>
    <row r="2234" s="4" customFormat="1" customHeight="1"/>
    <row r="2235" s="4" customFormat="1" customHeight="1"/>
    <row r="2236" s="4" customFormat="1" customHeight="1"/>
    <row r="2237" s="4" customFormat="1" customHeight="1"/>
    <row r="2238" s="4" customFormat="1" customHeight="1"/>
    <row r="2239" s="4" customFormat="1" customHeight="1"/>
    <row r="2240" s="4" customFormat="1" customHeight="1"/>
    <row r="2241" s="4" customFormat="1" customHeight="1"/>
    <row r="2242" s="4" customFormat="1" customHeight="1"/>
    <row r="2243" s="4" customFormat="1" customHeight="1"/>
    <row r="2244" s="4" customFormat="1" customHeight="1"/>
    <row r="2245" s="4" customFormat="1" customHeight="1"/>
    <row r="2246" s="4" customFormat="1" customHeight="1"/>
    <row r="2247" s="4" customFormat="1" customHeight="1"/>
    <row r="2248" s="4" customFormat="1" customHeight="1"/>
    <row r="2249" s="4" customFormat="1" customHeight="1"/>
    <row r="2250" s="4" customFormat="1" customHeight="1"/>
    <row r="2251" s="4" customFormat="1" customHeight="1"/>
    <row r="2252" s="4" customFormat="1" customHeight="1"/>
    <row r="2253" s="4" customFormat="1" customHeight="1"/>
    <row r="2254" s="4" customFormat="1" customHeight="1"/>
    <row r="2255" s="4" customFormat="1" customHeight="1"/>
    <row r="2256" s="4" customFormat="1" customHeight="1"/>
    <row r="2257" s="4" customFormat="1" customHeight="1"/>
    <row r="2258" s="4" customFormat="1" customHeight="1"/>
    <row r="2259" s="4" customFormat="1" customHeight="1"/>
    <row r="2260" s="4" customFormat="1" customHeight="1"/>
    <row r="2261" s="4" customFormat="1" customHeight="1"/>
    <row r="2262" s="4" customFormat="1" customHeight="1"/>
    <row r="2263" s="4" customFormat="1" customHeight="1"/>
    <row r="2264" s="4" customFormat="1" customHeight="1"/>
    <row r="2265" s="4" customFormat="1" customHeight="1"/>
    <row r="2266" s="4" customFormat="1" customHeight="1"/>
    <row r="2267" s="4" customFormat="1" customHeight="1"/>
    <row r="2268" s="4" customFormat="1" customHeight="1"/>
    <row r="2269" s="4" customFormat="1" customHeight="1"/>
    <row r="2270" s="4" customFormat="1" customHeight="1"/>
    <row r="2271" s="4" customFormat="1" customHeight="1"/>
    <row r="2272" s="4" customFormat="1" customHeight="1"/>
    <row r="2273" s="4" customFormat="1" customHeight="1"/>
    <row r="2274" s="4" customFormat="1" customHeight="1"/>
    <row r="2275" s="4" customFormat="1" customHeight="1"/>
    <row r="2276" s="4" customFormat="1" customHeight="1"/>
    <row r="2277" s="4" customFormat="1" customHeight="1"/>
    <row r="2278" s="4" customFormat="1" customHeight="1"/>
    <row r="2279" s="4" customFormat="1" customHeight="1"/>
    <row r="2280" s="4" customFormat="1" customHeight="1"/>
    <row r="2281" s="4" customFormat="1" customHeight="1"/>
    <row r="2282" s="4" customFormat="1" customHeight="1"/>
    <row r="2283" s="4" customFormat="1" customHeight="1"/>
    <row r="2284" s="4" customFormat="1" customHeight="1"/>
    <row r="2285" s="4" customFormat="1" customHeight="1"/>
    <row r="2286" s="4" customFormat="1" customHeight="1"/>
    <row r="2287" s="4" customFormat="1" customHeight="1"/>
    <row r="2288" s="4" customFormat="1" customHeight="1"/>
    <row r="2289" s="4" customFormat="1" customHeight="1"/>
    <row r="2290" s="4" customFormat="1" customHeight="1"/>
    <row r="2291" s="4" customFormat="1" customHeight="1"/>
    <row r="2292" s="4" customFormat="1" customHeight="1"/>
    <row r="2293" s="4" customFormat="1" customHeight="1"/>
    <row r="2294" s="4" customFormat="1" customHeight="1"/>
    <row r="2295" s="4" customFormat="1" customHeight="1"/>
    <row r="2296" s="4" customFormat="1" customHeight="1"/>
    <row r="2297" s="4" customFormat="1" customHeight="1"/>
    <row r="2298" s="4" customFormat="1" customHeight="1"/>
    <row r="2299" s="4" customFormat="1" customHeight="1"/>
    <row r="2300" s="4" customFormat="1" customHeight="1"/>
    <row r="2301" s="4" customFormat="1" customHeight="1"/>
    <row r="2302" s="4" customFormat="1" customHeight="1"/>
    <row r="2303" s="4" customFormat="1" customHeight="1"/>
    <row r="2304" s="4" customFormat="1" customHeight="1"/>
    <row r="2305" s="4" customFormat="1" customHeight="1"/>
    <row r="2306" s="4" customFormat="1" customHeight="1"/>
    <row r="2307" s="4" customFormat="1" customHeight="1"/>
    <row r="2308" s="4" customFormat="1" customHeight="1"/>
    <row r="2309" s="4" customFormat="1" customHeight="1"/>
    <row r="2310" s="4" customFormat="1" customHeight="1"/>
    <row r="2311" s="4" customFormat="1" customHeight="1"/>
    <row r="2312" s="4" customFormat="1" customHeight="1"/>
    <row r="2313" s="4" customFormat="1" customHeight="1"/>
    <row r="2314" s="4" customFormat="1" customHeight="1"/>
    <row r="2315" s="4" customFormat="1" customHeight="1"/>
    <row r="2316" s="4" customFormat="1" customHeight="1"/>
    <row r="2317" s="4" customFormat="1" customHeight="1"/>
    <row r="2318" s="4" customFormat="1" customHeight="1"/>
    <row r="2319" s="4" customFormat="1" customHeight="1"/>
    <row r="2320" s="4" customFormat="1" customHeight="1"/>
    <row r="2321" s="4" customFormat="1" customHeight="1"/>
    <row r="2322" s="4" customFormat="1" customHeight="1"/>
    <row r="2323" s="4" customFormat="1" customHeight="1"/>
    <row r="2324" s="4" customFormat="1" customHeight="1"/>
    <row r="2325" s="4" customFormat="1" customHeight="1"/>
    <row r="2326" s="4" customFormat="1" customHeight="1"/>
    <row r="2327" s="4" customFormat="1" customHeight="1"/>
    <row r="2328" s="4" customFormat="1" customHeight="1"/>
    <row r="2329" s="4" customFormat="1" customHeight="1"/>
    <row r="2330" s="4" customFormat="1" customHeight="1"/>
    <row r="2331" s="4" customFormat="1" customHeight="1"/>
    <row r="2332" s="4" customFormat="1" customHeight="1"/>
    <row r="2333" s="4" customFormat="1" customHeight="1"/>
    <row r="2334" s="4" customFormat="1" customHeight="1"/>
    <row r="2335" s="4" customFormat="1" customHeight="1"/>
    <row r="2336" s="4" customFormat="1" customHeight="1"/>
    <row r="2337" s="4" customFormat="1" customHeight="1"/>
    <row r="2338" s="4" customFormat="1" customHeight="1"/>
    <row r="2339" s="4" customFormat="1" customHeight="1"/>
    <row r="2340" s="4" customFormat="1" customHeight="1"/>
    <row r="2341" s="4" customFormat="1" customHeight="1"/>
    <row r="2342" s="4" customFormat="1" customHeight="1"/>
    <row r="2343" s="4" customFormat="1" customHeight="1"/>
    <row r="2344" s="4" customFormat="1" customHeight="1"/>
    <row r="2345" s="4" customFormat="1" customHeight="1"/>
    <row r="2346" s="4" customFormat="1" customHeight="1"/>
    <row r="2347" s="4" customFormat="1" customHeight="1"/>
    <row r="2348" s="4" customFormat="1" customHeight="1"/>
    <row r="2349" s="4" customFormat="1" customHeight="1"/>
    <row r="2350" s="4" customFormat="1" customHeight="1"/>
    <row r="2351" s="4" customFormat="1" customHeight="1"/>
    <row r="2352" s="4" customFormat="1" customHeight="1"/>
    <row r="2353" s="4" customFormat="1" customHeight="1"/>
    <row r="2354" s="4" customFormat="1" customHeight="1"/>
    <row r="2355" s="4" customFormat="1" customHeight="1"/>
    <row r="2356" s="4" customFormat="1" customHeight="1"/>
    <row r="2357" s="4" customFormat="1" customHeight="1"/>
    <row r="2358" s="4" customFormat="1" customHeight="1"/>
    <row r="2359" s="4" customFormat="1" customHeight="1"/>
    <row r="2360" s="4" customFormat="1" customHeight="1"/>
    <row r="2361" s="4" customFormat="1" customHeight="1"/>
    <row r="2362" s="4" customFormat="1" customHeight="1"/>
    <row r="2363" s="4" customFormat="1" customHeight="1"/>
    <row r="2364" s="4" customFormat="1" customHeight="1"/>
    <row r="2365" s="4" customFormat="1" customHeight="1"/>
    <row r="2366" s="4" customFormat="1" customHeight="1"/>
    <row r="2367" s="4" customFormat="1" customHeight="1"/>
    <row r="2368" s="4" customFormat="1" customHeight="1"/>
    <row r="2369" s="4" customFormat="1" customHeight="1"/>
    <row r="2370" s="4" customFormat="1" customHeight="1"/>
    <row r="2371" s="4" customFormat="1" customHeight="1"/>
    <row r="2372" s="4" customFormat="1" customHeight="1"/>
    <row r="2373" s="4" customFormat="1" customHeight="1"/>
    <row r="2374" s="4" customFormat="1" customHeight="1"/>
    <row r="2375" s="4" customFormat="1" customHeight="1"/>
    <row r="2376" s="4" customFormat="1" customHeight="1"/>
    <row r="2377" s="4" customFormat="1" customHeight="1"/>
    <row r="2378" s="4" customFormat="1" customHeight="1"/>
    <row r="2379" s="4" customFormat="1" customHeight="1"/>
    <row r="2380" s="4" customFormat="1" customHeight="1"/>
    <row r="2381" s="4" customFormat="1" customHeight="1"/>
    <row r="2382" s="4" customFormat="1" customHeight="1"/>
    <row r="2383" s="4" customFormat="1" customHeight="1"/>
    <row r="2384" s="4" customFormat="1" customHeight="1"/>
    <row r="2385" s="4" customFormat="1" customHeight="1"/>
    <row r="2386" s="4" customFormat="1" customHeight="1"/>
    <row r="2387" s="4" customFormat="1" customHeight="1"/>
    <row r="2388" s="4" customFormat="1" customHeight="1"/>
    <row r="2389" s="4" customFormat="1" customHeight="1"/>
    <row r="2390" s="4" customFormat="1" customHeight="1"/>
    <row r="2391" s="4" customFormat="1" customHeight="1"/>
    <row r="2392" s="4" customFormat="1" customHeight="1"/>
    <row r="2393" s="4" customFormat="1" customHeight="1"/>
    <row r="2394" s="4" customFormat="1" customHeight="1"/>
    <row r="2395" s="4" customFormat="1" customHeight="1"/>
    <row r="2396" s="4" customFormat="1" customHeight="1"/>
    <row r="2397" s="4" customFormat="1" customHeight="1"/>
    <row r="2398" s="4" customFormat="1" customHeight="1"/>
    <row r="2399" s="4" customFormat="1" customHeight="1"/>
    <row r="2400" s="4" customFormat="1" customHeight="1"/>
    <row r="2401" s="4" customFormat="1" customHeight="1"/>
    <row r="2402" s="4" customFormat="1" customHeight="1"/>
    <row r="2403" s="4" customFormat="1" customHeight="1"/>
    <row r="2404" s="4" customFormat="1" customHeight="1"/>
    <row r="2405" s="4" customFormat="1" customHeight="1"/>
    <row r="2406" s="4" customFormat="1" customHeight="1"/>
    <row r="2407" s="4" customFormat="1" customHeight="1"/>
    <row r="2408" s="4" customFormat="1" customHeight="1"/>
    <row r="2409" s="4" customFormat="1" customHeight="1"/>
    <row r="2410" s="4" customFormat="1" customHeight="1"/>
    <row r="2411" s="4" customFormat="1" customHeight="1"/>
    <row r="2412" s="4" customFormat="1" customHeight="1"/>
    <row r="2413" s="4" customFormat="1" customHeight="1"/>
    <row r="2414" s="4" customFormat="1" customHeight="1"/>
    <row r="2415" s="4" customFormat="1" customHeight="1"/>
    <row r="2416" s="4" customFormat="1" customHeight="1"/>
    <row r="2417" s="4" customFormat="1" customHeight="1"/>
    <row r="2418" s="4" customFormat="1" customHeight="1"/>
    <row r="2419" s="4" customFormat="1" customHeight="1"/>
    <row r="2420" s="4" customFormat="1" customHeight="1"/>
    <row r="2421" s="4" customFormat="1" customHeight="1"/>
    <row r="2422" s="4" customFormat="1" customHeight="1"/>
    <row r="2423" s="4" customFormat="1" customHeight="1"/>
    <row r="2424" s="4" customFormat="1" customHeight="1"/>
    <row r="2425" s="4" customFormat="1" customHeight="1"/>
    <row r="2426" s="4" customFormat="1" customHeight="1"/>
    <row r="2427" s="4" customFormat="1" customHeight="1"/>
    <row r="2428" s="4" customFormat="1" customHeight="1"/>
    <row r="2429" s="4" customFormat="1" customHeight="1"/>
    <row r="2430" s="4" customFormat="1" customHeight="1"/>
    <row r="2431" s="4" customFormat="1" customHeight="1"/>
    <row r="2432" s="4" customFormat="1" customHeight="1"/>
    <row r="2433" s="4" customFormat="1" customHeight="1"/>
    <row r="2434" s="4" customFormat="1" customHeight="1"/>
    <row r="2435" s="4" customFormat="1" customHeight="1"/>
    <row r="2436" s="4" customFormat="1" customHeight="1"/>
    <row r="2437" s="4" customFormat="1" customHeight="1"/>
    <row r="2438" s="4" customFormat="1" customHeight="1"/>
    <row r="2439" s="4" customFormat="1" customHeight="1"/>
    <row r="2440" s="4" customFormat="1" customHeight="1"/>
    <row r="2441" s="4" customFormat="1" customHeight="1"/>
    <row r="2442" s="4" customFormat="1" customHeight="1"/>
    <row r="2443" s="4" customFormat="1" customHeight="1"/>
    <row r="2444" s="4" customFormat="1" customHeight="1"/>
    <row r="2445" s="4" customFormat="1" customHeight="1"/>
    <row r="2446" s="4" customFormat="1" customHeight="1"/>
    <row r="2447" s="4" customFormat="1" customHeight="1"/>
    <row r="2448" s="4" customFormat="1" customHeight="1"/>
    <row r="2449" s="4" customFormat="1" customHeight="1"/>
    <row r="2450" s="4" customFormat="1" customHeight="1"/>
    <row r="2451" s="4" customFormat="1" customHeight="1"/>
    <row r="2452" s="4" customFormat="1" customHeight="1"/>
    <row r="2453" s="4" customFormat="1" customHeight="1"/>
    <row r="2454" s="4" customFormat="1" customHeight="1"/>
    <row r="2455" s="4" customFormat="1" customHeight="1"/>
    <row r="2456" s="4" customFormat="1" customHeight="1"/>
    <row r="2457" s="4" customFormat="1" customHeight="1"/>
    <row r="2458" s="4" customFormat="1" customHeight="1"/>
    <row r="2459" s="4" customFormat="1" customHeight="1"/>
    <row r="2460" s="4" customFormat="1" customHeight="1"/>
    <row r="2461" s="4" customFormat="1" customHeight="1"/>
    <row r="2462" s="4" customFormat="1" customHeight="1"/>
    <row r="2463" s="4" customFormat="1" customHeight="1"/>
    <row r="2464" s="4" customFormat="1" customHeight="1"/>
    <row r="2465" s="4" customFormat="1" customHeight="1"/>
    <row r="2466" s="4" customFormat="1" customHeight="1"/>
    <row r="2467" s="4" customFormat="1" customHeight="1"/>
    <row r="2468" s="4" customFormat="1" customHeight="1"/>
    <row r="2469" s="4" customFormat="1" customHeight="1"/>
    <row r="2470" s="4" customFormat="1" customHeight="1"/>
    <row r="2471" s="4" customFormat="1" customHeight="1"/>
    <row r="2472" s="4" customFormat="1" customHeight="1"/>
    <row r="2473" s="4" customFormat="1" customHeight="1"/>
    <row r="2474" s="4" customFormat="1" customHeight="1"/>
    <row r="2475" s="4" customFormat="1" customHeight="1"/>
    <row r="2476" s="4" customFormat="1" customHeight="1"/>
    <row r="2477" s="4" customFormat="1" customHeight="1"/>
    <row r="2478" s="4" customFormat="1" customHeight="1"/>
    <row r="2479" s="4" customFormat="1" customHeight="1"/>
    <row r="2480" s="4" customFormat="1" customHeight="1"/>
    <row r="2481" s="4" customFormat="1" customHeight="1"/>
    <row r="2482" s="4" customFormat="1" customHeight="1"/>
    <row r="2483" s="4" customFormat="1" customHeight="1"/>
    <row r="2484" s="4" customFormat="1" customHeight="1"/>
    <row r="2485" s="4" customFormat="1" customHeight="1"/>
    <row r="2486" s="4" customFormat="1" customHeight="1"/>
    <row r="2487" s="4" customFormat="1" customHeight="1"/>
    <row r="2488" s="4" customFormat="1" customHeight="1"/>
    <row r="2489" s="4" customFormat="1" customHeight="1"/>
    <row r="2490" s="4" customFormat="1" customHeight="1"/>
    <row r="2491" s="4" customFormat="1" customHeight="1"/>
    <row r="2492" s="4" customFormat="1" customHeight="1"/>
    <row r="2493" s="4" customFormat="1" customHeight="1"/>
    <row r="2494" s="4" customFormat="1" customHeight="1"/>
    <row r="2495" s="4" customFormat="1" customHeight="1"/>
    <row r="2496" s="4" customFormat="1" customHeight="1"/>
    <row r="2497" s="4" customFormat="1" customHeight="1"/>
    <row r="2498" s="4" customFormat="1" customHeight="1"/>
    <row r="2499" s="4" customFormat="1" customHeight="1"/>
    <row r="2500" s="4" customFormat="1" customHeight="1"/>
    <row r="2501" s="4" customFormat="1" customHeight="1"/>
    <row r="2502" s="4" customFormat="1" customHeight="1"/>
    <row r="2503" s="4" customFormat="1" customHeight="1"/>
    <row r="2504" s="4" customFormat="1" customHeight="1"/>
    <row r="2505" s="4" customFormat="1" customHeight="1"/>
    <row r="2506" s="4" customFormat="1" customHeight="1"/>
    <row r="2507" s="4" customFormat="1" customHeight="1"/>
    <row r="2508" s="4" customFormat="1" customHeight="1"/>
    <row r="2509" s="4" customFormat="1" customHeight="1"/>
    <row r="2510" s="4" customFormat="1" customHeight="1"/>
    <row r="2511" s="4" customFormat="1" customHeight="1"/>
    <row r="2512" s="4" customFormat="1" customHeight="1"/>
    <row r="2513" s="4" customFormat="1" customHeight="1"/>
    <row r="2514" s="4" customFormat="1" customHeight="1"/>
    <row r="2515" s="4" customFormat="1" customHeight="1"/>
    <row r="2516" s="4" customFormat="1" customHeight="1"/>
    <row r="2517" s="4" customFormat="1" customHeight="1"/>
    <row r="2518" s="4" customFormat="1" customHeight="1"/>
    <row r="2519" s="4" customFormat="1" customHeight="1"/>
    <row r="2520" s="4" customFormat="1" customHeight="1"/>
    <row r="2521" s="4" customFormat="1" customHeight="1"/>
    <row r="2522" s="4" customFormat="1" customHeight="1"/>
    <row r="2523" s="4" customFormat="1" customHeight="1"/>
    <row r="2524" s="4" customFormat="1" customHeight="1"/>
    <row r="2525" s="4" customFormat="1" customHeight="1"/>
    <row r="2526" s="4" customFormat="1" customHeight="1"/>
    <row r="2527" s="4" customFormat="1" customHeight="1"/>
    <row r="2528" s="4" customFormat="1" customHeight="1"/>
    <row r="2529" s="4" customFormat="1" customHeight="1"/>
    <row r="2530" s="4" customFormat="1" customHeight="1"/>
    <row r="2531" s="4" customFormat="1" customHeight="1"/>
    <row r="2532" s="4" customFormat="1" customHeight="1"/>
    <row r="2533" s="4" customFormat="1" customHeight="1"/>
    <row r="2534" s="4" customFormat="1" customHeight="1"/>
    <row r="2535" s="4" customFormat="1" customHeight="1"/>
    <row r="2536" s="4" customFormat="1" customHeight="1"/>
    <row r="2537" s="4" customFormat="1" customHeight="1"/>
    <row r="2538" s="4" customFormat="1" customHeight="1"/>
    <row r="2539" s="4" customFormat="1" customHeight="1"/>
    <row r="2540" s="4" customFormat="1" customHeight="1"/>
    <row r="2541" s="4" customFormat="1" customHeight="1"/>
    <row r="2542" s="4" customFormat="1" customHeight="1"/>
    <row r="2543" s="4" customFormat="1" customHeight="1"/>
    <row r="2544" s="4" customFormat="1" customHeight="1"/>
    <row r="2545" s="4" customFormat="1" customHeight="1"/>
    <row r="2546" s="4" customFormat="1" customHeight="1"/>
    <row r="2547" s="4" customFormat="1" customHeight="1"/>
    <row r="2548" s="4" customFormat="1" customHeight="1"/>
    <row r="2549" s="4" customFormat="1" customHeight="1"/>
    <row r="2550" s="4" customFormat="1" customHeight="1"/>
    <row r="2551" s="4" customFormat="1" customHeight="1"/>
    <row r="2552" s="4" customFormat="1" customHeight="1"/>
    <row r="2553" s="4" customFormat="1" customHeight="1"/>
    <row r="2554" s="4" customFormat="1" customHeight="1"/>
    <row r="2555" s="4" customFormat="1" customHeight="1"/>
    <row r="2556" s="4" customFormat="1" customHeight="1"/>
    <row r="2557" s="4" customFormat="1" customHeight="1"/>
    <row r="2558" s="4" customFormat="1" customHeight="1"/>
    <row r="2559" s="4" customFormat="1" customHeight="1"/>
    <row r="2560" s="4" customFormat="1" customHeight="1"/>
    <row r="2561" s="4" customFormat="1" customHeight="1"/>
    <row r="2562" s="4" customFormat="1" customHeight="1"/>
    <row r="2563" s="4" customFormat="1" customHeight="1"/>
    <row r="2564" s="4" customFormat="1" customHeight="1"/>
    <row r="2565" s="4" customFormat="1" customHeight="1"/>
    <row r="2566" s="4" customFormat="1" customHeight="1"/>
    <row r="2567" s="4" customFormat="1" customHeight="1"/>
    <row r="2568" s="4" customFormat="1" customHeight="1"/>
    <row r="2569" s="4" customFormat="1" customHeight="1"/>
    <row r="2570" s="4" customFormat="1" customHeight="1"/>
    <row r="2571" s="4" customFormat="1" customHeight="1"/>
    <row r="2572" s="4" customFormat="1" customHeight="1"/>
    <row r="2573" s="4" customFormat="1" customHeight="1"/>
    <row r="2574" s="4" customFormat="1" customHeight="1"/>
    <row r="2575" s="4" customFormat="1" customHeight="1"/>
    <row r="2576" s="4" customFormat="1" customHeight="1"/>
    <row r="2577" s="4" customFormat="1" customHeight="1"/>
    <row r="2578" s="4" customFormat="1" customHeight="1"/>
    <row r="2579" s="4" customFormat="1" customHeight="1"/>
    <row r="2580" s="4" customFormat="1" customHeight="1"/>
    <row r="2581" s="4" customFormat="1" customHeight="1"/>
    <row r="2582" s="4" customFormat="1" customHeight="1"/>
    <row r="2583" s="4" customFormat="1" customHeight="1"/>
    <row r="2584" s="4" customFormat="1" customHeight="1"/>
    <row r="2585" s="4" customFormat="1" customHeight="1"/>
    <row r="2586" s="4" customFormat="1" customHeight="1"/>
    <row r="2587" s="4" customFormat="1" customHeight="1"/>
    <row r="2588" s="4" customFormat="1" customHeight="1"/>
    <row r="2589" s="4" customFormat="1" customHeight="1"/>
    <row r="2590" s="4" customFormat="1" customHeight="1"/>
    <row r="2591" s="4" customFormat="1" customHeight="1"/>
    <row r="2592" s="4" customFormat="1" customHeight="1"/>
    <row r="2593" s="4" customFormat="1" customHeight="1"/>
    <row r="2594" s="4" customFormat="1" customHeight="1"/>
    <row r="2595" s="4" customFormat="1" customHeight="1"/>
    <row r="2596" s="4" customFormat="1" customHeight="1"/>
    <row r="2597" s="4" customFormat="1" customHeight="1"/>
    <row r="2598" s="4" customFormat="1" customHeight="1"/>
    <row r="2599" s="4" customFormat="1" customHeight="1"/>
    <row r="2600" s="4" customFormat="1" customHeight="1"/>
    <row r="2601" s="4" customFormat="1" customHeight="1"/>
    <row r="2602" s="4" customFormat="1" customHeight="1"/>
    <row r="2603" s="4" customFormat="1" customHeight="1"/>
    <row r="2604" s="4" customFormat="1" customHeight="1"/>
    <row r="2605" s="4" customFormat="1" customHeight="1"/>
    <row r="2606" s="4" customFormat="1" customHeight="1"/>
    <row r="2607" s="4" customFormat="1" customHeight="1"/>
    <row r="2608" s="4" customFormat="1" customHeight="1"/>
    <row r="2609" s="4" customFormat="1" customHeight="1"/>
    <row r="2610" s="4" customFormat="1" customHeight="1"/>
    <row r="2611" s="4" customFormat="1" customHeight="1"/>
    <row r="2612" s="4" customFormat="1" customHeight="1"/>
    <row r="2613" s="4" customFormat="1" customHeight="1"/>
    <row r="2614" s="4" customFormat="1" customHeight="1"/>
    <row r="2615" s="4" customFormat="1" customHeight="1"/>
    <row r="2616" s="4" customFormat="1" customHeight="1"/>
    <row r="2617" s="4" customFormat="1" customHeight="1"/>
    <row r="2618" s="4" customFormat="1" customHeight="1"/>
    <row r="2619" s="4" customFormat="1" customHeight="1"/>
    <row r="2620" s="4" customFormat="1" customHeight="1"/>
    <row r="2621" s="4" customFormat="1" customHeight="1"/>
    <row r="2622" s="4" customFormat="1" customHeight="1"/>
    <row r="2623" s="4" customFormat="1" customHeight="1"/>
    <row r="2624" s="4" customFormat="1" customHeight="1"/>
    <row r="2625" s="4" customFormat="1" customHeight="1"/>
    <row r="2626" s="4" customFormat="1" customHeight="1"/>
    <row r="2627" s="4" customFormat="1" customHeight="1"/>
    <row r="2628" s="4" customFormat="1" customHeight="1"/>
    <row r="2629" s="4" customFormat="1" customHeight="1"/>
    <row r="2630" s="4" customFormat="1" customHeight="1"/>
    <row r="2631" s="4" customFormat="1" customHeight="1"/>
    <row r="2632" s="4" customFormat="1" customHeight="1"/>
    <row r="2633" s="4" customFormat="1" customHeight="1"/>
    <row r="2634" s="4" customFormat="1" customHeight="1"/>
    <row r="2635" s="4" customFormat="1" customHeight="1"/>
    <row r="2636" s="4" customFormat="1" customHeight="1"/>
    <row r="2637" s="4" customFormat="1" customHeight="1"/>
    <row r="2638" s="4" customFormat="1" customHeight="1"/>
    <row r="2639" s="4" customFormat="1" customHeight="1"/>
    <row r="2640" s="4" customFormat="1" customHeight="1"/>
    <row r="2641" s="4" customFormat="1" customHeight="1"/>
    <row r="2642" s="4" customFormat="1" customHeight="1"/>
    <row r="2643" s="4" customFormat="1" customHeight="1"/>
    <row r="2644" s="4" customFormat="1" customHeight="1"/>
    <row r="2645" s="4" customFormat="1" customHeight="1"/>
    <row r="2646" s="4" customFormat="1" customHeight="1"/>
    <row r="2647" s="4" customFormat="1" customHeight="1"/>
    <row r="2648" s="4" customFormat="1" customHeight="1"/>
    <row r="2649" s="4" customFormat="1" customHeight="1"/>
    <row r="2650" s="4" customFormat="1" customHeight="1"/>
    <row r="2651" s="4" customFormat="1" customHeight="1"/>
    <row r="2652" s="4" customFormat="1" customHeight="1"/>
    <row r="2653" s="4" customFormat="1" customHeight="1"/>
    <row r="2654" s="4" customFormat="1" customHeight="1"/>
    <row r="2655" s="4" customFormat="1" customHeight="1"/>
    <row r="2656" s="4" customFormat="1" customHeight="1"/>
    <row r="2657" s="4" customFormat="1" customHeight="1"/>
    <row r="2658" s="4" customFormat="1" customHeight="1"/>
    <row r="2659" s="4" customFormat="1" customHeight="1"/>
    <row r="2660" s="4" customFormat="1" customHeight="1"/>
    <row r="2661" s="4" customFormat="1" customHeight="1"/>
    <row r="2662" s="4" customFormat="1" customHeight="1"/>
    <row r="2663" s="4" customFormat="1" customHeight="1"/>
    <row r="2664" s="4" customFormat="1" customHeight="1"/>
    <row r="2665" s="4" customFormat="1" customHeight="1"/>
    <row r="2666" s="4" customFormat="1" customHeight="1"/>
    <row r="2667" s="4" customFormat="1" customHeight="1"/>
    <row r="2668" s="4" customFormat="1" customHeight="1"/>
    <row r="2669" s="4" customFormat="1" customHeight="1"/>
    <row r="2670" s="4" customFormat="1" customHeight="1"/>
    <row r="2671" s="4" customFormat="1" customHeight="1"/>
    <row r="2672" s="4" customFormat="1" customHeight="1"/>
    <row r="2673" s="4" customFormat="1" customHeight="1"/>
    <row r="2674" s="4" customFormat="1" customHeight="1"/>
    <row r="2675" s="4" customFormat="1" customHeight="1"/>
    <row r="2676" s="4" customFormat="1" customHeight="1"/>
    <row r="2677" s="4" customFormat="1" customHeight="1"/>
    <row r="2678" s="4" customFormat="1" customHeight="1"/>
    <row r="2679" s="4" customFormat="1" customHeight="1"/>
    <row r="2680" s="4" customFormat="1" customHeight="1"/>
    <row r="2681" s="4" customFormat="1" customHeight="1"/>
    <row r="2682" s="4" customFormat="1" customHeight="1"/>
    <row r="2683" s="4" customFormat="1" customHeight="1"/>
    <row r="2684" s="4" customFormat="1" customHeight="1"/>
    <row r="2685" s="4" customFormat="1" customHeight="1"/>
    <row r="2686" s="4" customFormat="1" customHeight="1"/>
    <row r="2687" s="4" customFormat="1" customHeight="1"/>
    <row r="2688" s="4" customFormat="1" customHeight="1"/>
    <row r="2689" s="4" customFormat="1" customHeight="1"/>
    <row r="2690" s="4" customFormat="1" customHeight="1"/>
    <row r="2691" s="4" customFormat="1" customHeight="1"/>
    <row r="2692" s="4" customFormat="1" customHeight="1"/>
    <row r="2693" s="4" customFormat="1" customHeight="1"/>
    <row r="2694" s="4" customFormat="1" customHeight="1"/>
    <row r="2695" s="4" customFormat="1" customHeight="1"/>
    <row r="2696" s="4" customFormat="1" customHeight="1"/>
    <row r="2697" s="4" customFormat="1" customHeight="1"/>
    <row r="2698" s="4" customFormat="1" customHeight="1"/>
    <row r="2699" s="4" customFormat="1" customHeight="1"/>
    <row r="2700" s="4" customFormat="1" customHeight="1"/>
    <row r="2701" s="4" customFormat="1" customHeight="1"/>
    <row r="2702" s="4" customFormat="1" customHeight="1"/>
    <row r="2703" s="4" customFormat="1" customHeight="1"/>
    <row r="2704" s="4" customFormat="1" customHeight="1"/>
    <row r="2705" s="4" customFormat="1" customHeight="1"/>
    <row r="2706" s="4" customFormat="1" customHeight="1"/>
    <row r="2707" s="4" customFormat="1" customHeight="1"/>
    <row r="2708" s="4" customFormat="1" customHeight="1"/>
    <row r="2709" s="4" customFormat="1" customHeight="1"/>
    <row r="2710" s="4" customFormat="1" customHeight="1"/>
    <row r="2711" s="4" customFormat="1" customHeight="1"/>
    <row r="2712" s="4" customFormat="1" customHeight="1"/>
    <row r="2713" s="4" customFormat="1" customHeight="1"/>
    <row r="2714" s="4" customFormat="1" customHeight="1"/>
    <row r="2715" s="4" customFormat="1" customHeight="1"/>
    <row r="2716" s="4" customFormat="1" customHeight="1"/>
    <row r="2717" s="4" customFormat="1" customHeight="1"/>
    <row r="2718" s="4" customFormat="1" customHeight="1"/>
    <row r="2719" s="4" customFormat="1" customHeight="1"/>
    <row r="2720" s="4" customFormat="1" customHeight="1"/>
    <row r="2721" s="4" customFormat="1" customHeight="1"/>
    <row r="2722" s="4" customFormat="1" customHeight="1"/>
    <row r="2723" s="4" customFormat="1" customHeight="1"/>
    <row r="2724" s="4" customFormat="1" customHeight="1"/>
    <row r="2725" s="4" customFormat="1" customHeight="1"/>
    <row r="2726" s="4" customFormat="1" customHeight="1"/>
    <row r="2727" s="4" customFormat="1" customHeight="1"/>
    <row r="2728" s="4" customFormat="1" customHeight="1"/>
    <row r="2729" s="4" customFormat="1" customHeight="1"/>
    <row r="2730" s="4" customFormat="1" customHeight="1"/>
    <row r="2731" s="4" customFormat="1" customHeight="1"/>
    <row r="2732" s="4" customFormat="1" customHeight="1"/>
    <row r="2733" s="4" customFormat="1" customHeight="1"/>
    <row r="2734" s="4" customFormat="1" customHeight="1"/>
    <row r="2735" s="4" customFormat="1" customHeight="1"/>
    <row r="2736" s="4" customFormat="1" customHeight="1"/>
    <row r="2737" s="4" customFormat="1" customHeight="1"/>
    <row r="2738" s="4" customFormat="1" customHeight="1"/>
    <row r="2739" s="4" customFormat="1" customHeight="1"/>
    <row r="2740" s="4" customFormat="1" customHeight="1"/>
    <row r="2741" s="4" customFormat="1" customHeight="1"/>
    <row r="2742" s="4" customFormat="1" customHeight="1"/>
    <row r="2743" s="4" customFormat="1" customHeight="1"/>
    <row r="2744" s="4" customFormat="1" customHeight="1"/>
    <row r="2745" s="4" customFormat="1" customHeight="1"/>
    <row r="2746" s="4" customFormat="1" customHeight="1"/>
    <row r="2747" s="4" customFormat="1" customHeight="1"/>
    <row r="2748" s="4" customFormat="1" customHeight="1"/>
    <row r="2749" s="4" customFormat="1" customHeight="1"/>
    <row r="2750" s="4" customFormat="1" customHeight="1"/>
    <row r="2751" s="4" customFormat="1" customHeight="1"/>
    <row r="2752" s="4" customFormat="1" customHeight="1"/>
    <row r="2753" s="4" customFormat="1" customHeight="1"/>
    <row r="2754" s="4" customFormat="1" customHeight="1"/>
    <row r="2755" s="4" customFormat="1" customHeight="1"/>
    <row r="2756" s="4" customFormat="1" customHeight="1"/>
    <row r="2757" s="4" customFormat="1" customHeight="1"/>
    <row r="2758" s="4" customFormat="1" customHeight="1"/>
    <row r="2759" s="4" customFormat="1" customHeight="1"/>
    <row r="2760" s="4" customFormat="1" customHeight="1"/>
    <row r="2761" s="4" customFormat="1" customHeight="1"/>
    <row r="2762" s="4" customFormat="1" customHeight="1"/>
    <row r="2763" s="4" customFormat="1" customHeight="1"/>
    <row r="2764" s="4" customFormat="1" customHeight="1"/>
    <row r="2765" s="4" customFormat="1" customHeight="1"/>
    <row r="2766" s="4" customFormat="1" customHeight="1"/>
    <row r="2767" s="4" customFormat="1" customHeight="1"/>
    <row r="2768" s="4" customFormat="1" customHeight="1"/>
    <row r="2769" s="4" customFormat="1" customHeight="1"/>
    <row r="2770" s="4" customFormat="1" customHeight="1"/>
    <row r="2771" s="4" customFormat="1" customHeight="1"/>
    <row r="2772" s="4" customFormat="1" customHeight="1"/>
    <row r="2773" s="4" customFormat="1" customHeight="1"/>
    <row r="2774" s="4" customFormat="1" customHeight="1"/>
    <row r="2775" s="4" customFormat="1" customHeight="1"/>
    <row r="2776" s="4" customFormat="1" customHeight="1"/>
    <row r="2777" s="4" customFormat="1" customHeight="1"/>
    <row r="2778" s="4" customFormat="1" customHeight="1"/>
    <row r="2779" s="4" customFormat="1" customHeight="1"/>
    <row r="2780" s="4" customFormat="1" customHeight="1"/>
    <row r="2781" s="4" customFormat="1" customHeight="1"/>
    <row r="2782" s="4" customFormat="1" customHeight="1"/>
    <row r="2783" s="4" customFormat="1" customHeight="1"/>
    <row r="2784" s="4" customFormat="1" customHeight="1"/>
    <row r="2785" s="4" customFormat="1" customHeight="1"/>
    <row r="2786" s="4" customFormat="1" customHeight="1"/>
    <row r="2787" s="4" customFormat="1" customHeight="1"/>
    <row r="2788" s="4" customFormat="1" customHeight="1"/>
    <row r="2789" s="4" customFormat="1" customHeight="1"/>
    <row r="2790" s="4" customFormat="1" customHeight="1"/>
    <row r="2791" s="4" customFormat="1" customHeight="1"/>
    <row r="2792" s="4" customFormat="1" customHeight="1"/>
    <row r="2793" s="4" customFormat="1" customHeight="1"/>
    <row r="2794" s="4" customFormat="1" customHeight="1"/>
    <row r="2795" s="4" customFormat="1" customHeight="1"/>
    <row r="2796" s="4" customFormat="1" customHeight="1"/>
    <row r="2797" s="4" customFormat="1" customHeight="1"/>
    <row r="2798" s="4" customFormat="1" customHeight="1"/>
    <row r="2799" s="4" customFormat="1" customHeight="1"/>
    <row r="2800" s="4" customFormat="1" customHeight="1"/>
    <row r="2801" s="4" customFormat="1" customHeight="1"/>
    <row r="2802" s="4" customFormat="1" customHeight="1"/>
    <row r="2803" s="4" customFormat="1" customHeight="1"/>
    <row r="2804" s="4" customFormat="1" customHeight="1"/>
    <row r="2805" s="4" customFormat="1" customHeight="1"/>
    <row r="2806" s="4" customFormat="1" customHeight="1"/>
    <row r="2807" s="4" customFormat="1" customHeight="1"/>
    <row r="2808" s="4" customFormat="1" customHeight="1"/>
    <row r="2809" s="4" customFormat="1" customHeight="1"/>
    <row r="2810" s="4" customFormat="1" customHeight="1"/>
    <row r="2811" s="4" customFormat="1" customHeight="1"/>
    <row r="2812" s="4" customFormat="1" customHeight="1"/>
    <row r="2813" s="4" customFormat="1" customHeight="1"/>
    <row r="2814" s="4" customFormat="1" customHeight="1"/>
    <row r="2815" s="4" customFormat="1" customHeight="1"/>
    <row r="2816" s="4" customFormat="1" customHeight="1"/>
    <row r="2817" s="4" customFormat="1" customHeight="1"/>
    <row r="2818" s="4" customFormat="1" customHeight="1"/>
    <row r="2819" s="4" customFormat="1" customHeight="1"/>
    <row r="2820" s="4" customFormat="1" customHeight="1"/>
    <row r="2821" s="4" customFormat="1" customHeight="1"/>
    <row r="2822" s="4" customFormat="1" customHeight="1"/>
    <row r="2823" s="4" customFormat="1" customHeight="1"/>
    <row r="2824" s="4" customFormat="1" customHeight="1"/>
    <row r="2825" s="4" customFormat="1" customHeight="1"/>
    <row r="2826" s="4" customFormat="1" customHeight="1"/>
    <row r="2827" s="4" customFormat="1" customHeight="1"/>
    <row r="2828" s="4" customFormat="1" customHeight="1"/>
    <row r="2829" s="4" customFormat="1" customHeight="1"/>
    <row r="2830" s="4" customFormat="1" customHeight="1"/>
    <row r="2831" s="4" customFormat="1" customHeight="1"/>
    <row r="2832" s="4" customFormat="1" customHeight="1"/>
    <row r="2833" s="4" customFormat="1" customHeight="1"/>
    <row r="2834" s="4" customFormat="1" customHeight="1"/>
    <row r="2835" s="4" customFormat="1" customHeight="1"/>
    <row r="2836" s="4" customFormat="1" customHeight="1"/>
    <row r="2837" s="4" customFormat="1" customHeight="1"/>
    <row r="2838" s="4" customFormat="1" customHeight="1"/>
    <row r="2839" s="4" customFormat="1" customHeight="1"/>
    <row r="2840" s="4" customFormat="1" customHeight="1"/>
    <row r="2841" s="4" customFormat="1" customHeight="1"/>
    <row r="2842" s="4" customFormat="1" customHeight="1"/>
    <row r="2843" s="4" customFormat="1" customHeight="1"/>
    <row r="2844" s="4" customFormat="1" customHeight="1"/>
    <row r="2845" s="4" customFormat="1" customHeight="1"/>
    <row r="2846" s="4" customFormat="1" customHeight="1"/>
    <row r="2847" s="4" customFormat="1" customHeight="1"/>
    <row r="2848" s="4" customFormat="1" customHeight="1"/>
    <row r="2849" s="4" customFormat="1" customHeight="1"/>
    <row r="2850" s="4" customFormat="1" customHeight="1"/>
    <row r="2851" s="4" customFormat="1" customHeight="1"/>
    <row r="2852" s="4" customFormat="1" customHeight="1"/>
    <row r="2853" s="4" customFormat="1" customHeight="1"/>
    <row r="2854" s="4" customFormat="1" customHeight="1"/>
    <row r="2855" s="4" customFormat="1" customHeight="1"/>
    <row r="2856" s="4" customFormat="1" customHeight="1"/>
    <row r="2857" s="4" customFormat="1" customHeight="1"/>
    <row r="2858" s="4" customFormat="1" customHeight="1"/>
    <row r="2859" s="4" customFormat="1" customHeight="1"/>
    <row r="2860" s="4" customFormat="1" customHeight="1"/>
    <row r="2861" s="4" customFormat="1" customHeight="1"/>
    <row r="2862" s="4" customFormat="1" customHeight="1"/>
    <row r="2863" s="4" customFormat="1" customHeight="1"/>
    <row r="2864" s="4" customFormat="1" customHeight="1"/>
    <row r="2865" s="4" customFormat="1" customHeight="1"/>
    <row r="2866" s="4" customFormat="1" customHeight="1"/>
    <row r="2867" s="4" customFormat="1" customHeight="1"/>
    <row r="2868" s="4" customFormat="1" customHeight="1"/>
    <row r="2869" s="4" customFormat="1" customHeight="1"/>
    <row r="2870" s="4" customFormat="1" customHeight="1"/>
    <row r="2871" s="4" customFormat="1" customHeight="1"/>
    <row r="2872" s="4" customFormat="1" customHeight="1"/>
    <row r="2873" s="4" customFormat="1" customHeight="1"/>
    <row r="2874" s="4" customFormat="1" customHeight="1"/>
    <row r="2875" s="4" customFormat="1" customHeight="1"/>
    <row r="2876" s="4" customFormat="1" customHeight="1"/>
    <row r="2877" s="4" customFormat="1" customHeight="1"/>
    <row r="2878" s="4" customFormat="1" customHeight="1"/>
    <row r="2879" s="4" customFormat="1" customHeight="1"/>
    <row r="2880" s="4" customFormat="1" customHeight="1"/>
    <row r="2881" s="4" customFormat="1" customHeight="1"/>
    <row r="2882" s="4" customFormat="1" customHeight="1"/>
    <row r="2883" s="4" customFormat="1" customHeight="1"/>
    <row r="2884" s="4" customFormat="1" customHeight="1"/>
    <row r="2885" s="4" customFormat="1" customHeight="1"/>
    <row r="2886" s="4" customFormat="1" customHeight="1"/>
    <row r="2887" s="4" customFormat="1" customHeight="1"/>
    <row r="2888" s="4" customFormat="1" customHeight="1"/>
    <row r="2889" s="4" customFormat="1" customHeight="1"/>
    <row r="2890" s="4" customFormat="1" customHeight="1"/>
    <row r="2891" s="4" customFormat="1" customHeight="1"/>
    <row r="2892" s="4" customFormat="1" customHeight="1"/>
    <row r="2893" s="4" customFormat="1" customHeight="1"/>
    <row r="2894" s="4" customFormat="1" customHeight="1"/>
    <row r="2895" s="4" customFormat="1" customHeight="1"/>
    <row r="2896" s="4" customFormat="1" customHeight="1"/>
    <row r="2897" s="4" customFormat="1" customHeight="1"/>
    <row r="2898" s="4" customFormat="1" customHeight="1"/>
    <row r="2899" s="4" customFormat="1" customHeight="1"/>
    <row r="2900" s="4" customFormat="1" customHeight="1"/>
    <row r="2901" s="4" customFormat="1" customHeight="1"/>
    <row r="2902" s="4" customFormat="1" customHeight="1"/>
    <row r="2903" s="4" customFormat="1" customHeight="1"/>
    <row r="2904" s="4" customFormat="1" customHeight="1"/>
    <row r="2905" s="4" customFormat="1" customHeight="1"/>
    <row r="2906" s="4" customFormat="1" customHeight="1"/>
    <row r="2907" s="4" customFormat="1" customHeight="1"/>
    <row r="2908" s="4" customFormat="1" customHeight="1"/>
    <row r="2909" s="4" customFormat="1" customHeight="1"/>
    <row r="2910" s="4" customFormat="1" customHeight="1"/>
    <row r="2911" s="4" customFormat="1" customHeight="1"/>
    <row r="2912" s="4" customFormat="1" customHeight="1"/>
    <row r="2913" s="4" customFormat="1" customHeight="1"/>
    <row r="2914" s="4" customFormat="1" customHeight="1"/>
    <row r="2915" s="4" customFormat="1" customHeight="1"/>
    <row r="2916" s="4" customFormat="1" customHeight="1"/>
    <row r="2917" s="4" customFormat="1" customHeight="1"/>
    <row r="2918" s="4" customFormat="1" customHeight="1"/>
    <row r="2919" s="4" customFormat="1" customHeight="1"/>
    <row r="2920" s="4" customFormat="1" customHeight="1"/>
    <row r="2921" s="4" customFormat="1" customHeight="1"/>
    <row r="2922" s="4" customFormat="1" customHeight="1"/>
    <row r="2923" s="4" customFormat="1" customHeight="1"/>
    <row r="2924" s="4" customFormat="1" customHeight="1"/>
    <row r="2925" s="4" customFormat="1" customHeight="1"/>
    <row r="2926" s="4" customFormat="1" customHeight="1"/>
    <row r="2927" s="4" customFormat="1" customHeight="1"/>
    <row r="2928" s="4" customFormat="1" customHeight="1"/>
    <row r="2929" s="4" customFormat="1" customHeight="1"/>
    <row r="2930" s="4" customFormat="1" customHeight="1"/>
    <row r="2931" s="4" customFormat="1" customHeight="1"/>
    <row r="2932" s="4" customFormat="1" customHeight="1"/>
    <row r="2933" s="4" customFormat="1" customHeight="1"/>
    <row r="2934" s="4" customFormat="1" customHeight="1"/>
    <row r="2935" s="4" customFormat="1" customHeight="1"/>
    <row r="2936" s="4" customFormat="1" customHeight="1"/>
    <row r="2937" s="4" customFormat="1" customHeight="1"/>
    <row r="2938" s="4" customFormat="1" customHeight="1"/>
    <row r="2939" s="4" customFormat="1" customHeight="1"/>
    <row r="2940" s="4" customFormat="1" customHeight="1"/>
    <row r="2941" s="4" customFormat="1" customHeight="1"/>
    <row r="2942" s="4" customFormat="1" customHeight="1"/>
    <row r="2943" s="4" customFormat="1" customHeight="1"/>
    <row r="2944" s="4" customFormat="1" customHeight="1"/>
    <row r="2945" s="4" customFormat="1" customHeight="1"/>
    <row r="2946" s="4" customFormat="1" customHeight="1"/>
    <row r="2947" s="4" customFormat="1" customHeight="1"/>
    <row r="2948" s="4" customFormat="1" customHeight="1"/>
    <row r="2949" s="4" customFormat="1" customHeight="1"/>
    <row r="2950" s="4" customFormat="1" customHeight="1"/>
    <row r="2951" s="4" customFormat="1" customHeight="1"/>
    <row r="2952" s="4" customFormat="1" customHeight="1"/>
    <row r="2953" s="4" customFormat="1" customHeight="1"/>
    <row r="2954" s="4" customFormat="1" customHeight="1"/>
    <row r="2955" s="4" customFormat="1" customHeight="1"/>
    <row r="2956" s="4" customFormat="1" customHeight="1"/>
    <row r="2957" s="4" customFormat="1" customHeight="1"/>
    <row r="2958" s="4" customFormat="1" customHeight="1"/>
    <row r="2959" s="4" customFormat="1" customHeight="1"/>
    <row r="2960" s="4" customFormat="1" customHeight="1"/>
    <row r="2961" s="4" customFormat="1" customHeight="1"/>
    <row r="2962" s="4" customFormat="1" customHeight="1"/>
    <row r="2963" s="4" customFormat="1" customHeight="1"/>
    <row r="2964" s="4" customFormat="1" customHeight="1"/>
    <row r="2965" s="4" customFormat="1" customHeight="1"/>
    <row r="2966" s="4" customFormat="1" customHeight="1"/>
    <row r="2967" s="4" customFormat="1" customHeight="1"/>
    <row r="2968" s="4" customFormat="1" customHeight="1"/>
    <row r="2969" s="4" customFormat="1" customHeight="1"/>
    <row r="2970" s="4" customFormat="1" customHeight="1"/>
    <row r="2971" s="4" customFormat="1" customHeight="1"/>
    <row r="2972" s="4" customFormat="1" customHeight="1"/>
    <row r="2973" s="4" customFormat="1" customHeight="1"/>
    <row r="2974" s="4" customFormat="1" customHeight="1"/>
    <row r="2975" s="4" customFormat="1" customHeight="1"/>
    <row r="2976" s="4" customFormat="1" customHeight="1"/>
    <row r="2977" s="4" customFormat="1" customHeight="1"/>
    <row r="2978" s="4" customFormat="1" customHeight="1"/>
    <row r="2979" s="4" customFormat="1" customHeight="1"/>
    <row r="2980" s="4" customFormat="1" customHeight="1"/>
    <row r="2981" s="4" customFormat="1" customHeight="1"/>
    <row r="2982" s="4" customFormat="1" customHeight="1"/>
    <row r="2983" s="4" customFormat="1" customHeight="1"/>
    <row r="2984" s="4" customFormat="1" customHeight="1"/>
    <row r="2985" s="4" customFormat="1" customHeight="1"/>
    <row r="2986" s="4" customFormat="1" customHeight="1"/>
    <row r="2987" s="4" customFormat="1" customHeight="1"/>
    <row r="2988" s="4" customFormat="1" customHeight="1"/>
    <row r="2989" s="4" customFormat="1" customHeight="1"/>
    <row r="2990" s="4" customFormat="1" customHeight="1"/>
    <row r="2991" s="4" customFormat="1" customHeight="1"/>
    <row r="2992" s="4" customFormat="1" customHeight="1"/>
    <row r="2993" s="4" customFormat="1" customHeight="1"/>
    <row r="2994" s="4" customFormat="1" customHeight="1"/>
    <row r="2995" s="4" customFormat="1" customHeight="1"/>
    <row r="2996" s="4" customFormat="1" customHeight="1"/>
    <row r="2997" s="4" customFormat="1" customHeight="1"/>
    <row r="2998" s="4" customFormat="1" customHeight="1"/>
    <row r="2999" s="4" customFormat="1" customHeight="1"/>
    <row r="3000" s="4" customFormat="1" customHeight="1"/>
    <row r="3001" s="4" customFormat="1" customHeight="1"/>
    <row r="3002" s="4" customFormat="1" customHeight="1"/>
    <row r="3003" s="4" customFormat="1" customHeight="1"/>
    <row r="3004" s="4" customFormat="1" customHeight="1"/>
    <row r="3005" s="4" customFormat="1" customHeight="1"/>
    <row r="3006" s="4" customFormat="1" customHeight="1"/>
    <row r="3007" s="4" customFormat="1" customHeight="1"/>
    <row r="3008" s="4" customFormat="1" customHeight="1"/>
    <row r="3009" s="4" customFormat="1" customHeight="1"/>
    <row r="3010" s="4" customFormat="1" customHeight="1"/>
    <row r="3011" s="4" customFormat="1" customHeight="1"/>
    <row r="3012" s="4" customFormat="1" customHeight="1"/>
    <row r="3013" s="4" customFormat="1" customHeight="1"/>
    <row r="3014" s="4" customFormat="1" customHeight="1"/>
    <row r="3015" s="4" customFormat="1" customHeight="1"/>
    <row r="3016" s="4" customFormat="1" customHeight="1"/>
    <row r="3017" s="4" customFormat="1" customHeight="1"/>
    <row r="3018" s="4" customFormat="1" customHeight="1"/>
    <row r="3019" s="4" customFormat="1" customHeight="1"/>
    <row r="3020" s="4" customFormat="1" customHeight="1"/>
    <row r="3021" s="4" customFormat="1" customHeight="1"/>
    <row r="3022" s="4" customFormat="1" customHeight="1"/>
    <row r="3023" s="4" customFormat="1" customHeight="1"/>
    <row r="3024" s="4" customFormat="1" customHeight="1"/>
    <row r="3025" s="4" customFormat="1" customHeight="1"/>
    <row r="3026" s="4" customFormat="1" customHeight="1"/>
    <row r="3027" s="4" customFormat="1" customHeight="1"/>
    <row r="3028" s="4" customFormat="1" customHeight="1"/>
    <row r="3029" s="4" customFormat="1" customHeight="1"/>
    <row r="3030" s="4" customFormat="1" customHeight="1"/>
    <row r="3031" s="4" customFormat="1" customHeight="1"/>
    <row r="3032" s="4" customFormat="1" customHeight="1"/>
    <row r="3033" s="4" customFormat="1" customHeight="1"/>
    <row r="3034" s="4" customFormat="1" customHeight="1"/>
    <row r="3035" s="4" customFormat="1" customHeight="1"/>
    <row r="3036" s="4" customFormat="1" customHeight="1"/>
    <row r="3037" s="4" customFormat="1" customHeight="1"/>
    <row r="3038" s="4" customFormat="1" customHeight="1"/>
    <row r="3039" s="4" customFormat="1" customHeight="1"/>
    <row r="3040" s="4" customFormat="1" customHeight="1"/>
    <row r="3041" s="4" customFormat="1" customHeight="1"/>
    <row r="3042" s="4" customFormat="1" customHeight="1"/>
    <row r="3043" s="4" customFormat="1" customHeight="1"/>
    <row r="3044" s="4" customFormat="1" customHeight="1"/>
    <row r="3045" s="4" customFormat="1" customHeight="1"/>
    <row r="3046" s="4" customFormat="1" customHeight="1"/>
    <row r="3047" s="4" customFormat="1" customHeight="1"/>
    <row r="3048" s="4" customFormat="1" customHeight="1"/>
    <row r="3049" s="4" customFormat="1" customHeight="1"/>
    <row r="3050" s="4" customFormat="1" customHeight="1"/>
    <row r="3051" s="4" customFormat="1" customHeight="1"/>
    <row r="3052" s="4" customFormat="1" customHeight="1"/>
    <row r="3053" s="4" customFormat="1" customHeight="1"/>
    <row r="3054" s="4" customFormat="1" customHeight="1"/>
    <row r="3055" s="4" customFormat="1" customHeight="1"/>
    <row r="3056" s="4" customFormat="1" customHeight="1"/>
    <row r="3057" s="4" customFormat="1" customHeight="1"/>
    <row r="3058" s="4" customFormat="1" customHeight="1"/>
    <row r="3059" s="4" customFormat="1" customHeight="1"/>
    <row r="3060" s="4" customFormat="1" customHeight="1"/>
    <row r="3061" s="4" customFormat="1" customHeight="1"/>
    <row r="3062" s="4" customFormat="1" customHeight="1"/>
    <row r="3063" s="4" customFormat="1" customHeight="1"/>
    <row r="3064" s="4" customFormat="1" customHeight="1"/>
    <row r="3065" s="4" customFormat="1" customHeight="1"/>
    <row r="3066" s="4" customFormat="1" customHeight="1"/>
    <row r="3067" s="4" customFormat="1" customHeight="1"/>
    <row r="3068" s="4" customFormat="1" customHeight="1"/>
    <row r="3069" s="4" customFormat="1" customHeight="1"/>
    <row r="3070" s="4" customFormat="1" customHeight="1"/>
    <row r="3071" s="4" customFormat="1" customHeight="1"/>
    <row r="3072" s="4" customFormat="1" customHeight="1"/>
    <row r="3073" s="4" customFormat="1" customHeight="1"/>
    <row r="3074" s="4" customFormat="1" customHeight="1"/>
    <row r="3075" s="4" customFormat="1" customHeight="1"/>
    <row r="3076" s="4" customFormat="1" customHeight="1"/>
    <row r="3077" s="4" customFormat="1" customHeight="1"/>
    <row r="3078" s="4" customFormat="1" customHeight="1"/>
    <row r="3079" s="4" customFormat="1" customHeight="1"/>
    <row r="3080" s="4" customFormat="1" customHeight="1"/>
    <row r="3081" s="4" customFormat="1" customHeight="1"/>
    <row r="3082" s="4" customFormat="1" customHeight="1"/>
    <row r="3083" s="4" customFormat="1" customHeight="1"/>
    <row r="3084" s="4" customFormat="1" customHeight="1"/>
    <row r="3085" s="4" customFormat="1" customHeight="1"/>
    <row r="3086" s="4" customFormat="1" customHeight="1"/>
    <row r="3087" s="4" customFormat="1" customHeight="1"/>
    <row r="3088" s="4" customFormat="1" customHeight="1"/>
    <row r="3089" s="4" customFormat="1" customHeight="1"/>
    <row r="3090" s="4" customFormat="1" customHeight="1"/>
    <row r="3091" s="4" customFormat="1" customHeight="1"/>
    <row r="3092" s="4" customFormat="1" customHeight="1"/>
    <row r="3093" s="4" customFormat="1" customHeight="1"/>
    <row r="3094" s="4" customFormat="1" customHeight="1"/>
    <row r="3095" s="4" customFormat="1" customHeight="1"/>
    <row r="3096" s="4" customFormat="1" customHeight="1"/>
    <row r="3097" s="4" customFormat="1" customHeight="1"/>
    <row r="3098" s="4" customFormat="1" customHeight="1"/>
    <row r="3099" s="4" customFormat="1" customHeight="1"/>
    <row r="3100" s="4" customFormat="1" customHeight="1"/>
    <row r="3101" s="4" customFormat="1" customHeight="1"/>
    <row r="3102" s="4" customFormat="1" customHeight="1"/>
    <row r="3103" s="4" customFormat="1" customHeight="1"/>
    <row r="3104" s="4" customFormat="1" customHeight="1"/>
    <row r="3105" s="4" customFormat="1" customHeight="1"/>
    <row r="3106" s="4" customFormat="1" customHeight="1"/>
    <row r="3107" s="4" customFormat="1" customHeight="1"/>
    <row r="3108" s="4" customFormat="1" customHeight="1"/>
    <row r="3109" s="4" customFormat="1" customHeight="1"/>
    <row r="3110" s="4" customFormat="1" customHeight="1"/>
    <row r="3111" s="4" customFormat="1" customHeight="1"/>
    <row r="3112" s="4" customFormat="1" customHeight="1"/>
    <row r="3113" s="4" customFormat="1" customHeight="1"/>
    <row r="3114" s="4" customFormat="1" customHeight="1"/>
    <row r="3115" s="4" customFormat="1" customHeight="1"/>
    <row r="3116" s="4" customFormat="1" customHeight="1"/>
    <row r="3117" s="4" customFormat="1" customHeight="1"/>
    <row r="3118" s="4" customFormat="1" customHeight="1"/>
    <row r="3119" s="4" customFormat="1" customHeight="1"/>
    <row r="3120" s="4" customFormat="1" customHeight="1"/>
    <row r="3121" s="4" customFormat="1" customHeight="1"/>
    <row r="3122" s="4" customFormat="1" customHeight="1"/>
    <row r="3123" s="4" customFormat="1" customHeight="1"/>
    <row r="3124" s="4" customFormat="1" customHeight="1"/>
    <row r="3125" s="4" customFormat="1" customHeight="1"/>
    <row r="3126" s="4" customFormat="1" customHeight="1"/>
    <row r="3127" s="4" customFormat="1" customHeight="1"/>
    <row r="3128" s="4" customFormat="1" customHeight="1"/>
    <row r="3129" s="4" customFormat="1" customHeight="1"/>
    <row r="3130" s="4" customFormat="1" customHeight="1"/>
    <row r="3131" s="4" customFormat="1" customHeight="1"/>
    <row r="3132" s="4" customFormat="1" customHeight="1"/>
    <row r="3133" s="4" customFormat="1" customHeight="1"/>
    <row r="3134" s="4" customFormat="1" customHeight="1"/>
    <row r="3135" s="4" customFormat="1" customHeight="1"/>
    <row r="3136" s="4" customFormat="1" customHeight="1"/>
    <row r="3137" s="4" customFormat="1" customHeight="1"/>
    <row r="3138" s="4" customFormat="1" customHeight="1"/>
    <row r="3139" s="4" customFormat="1" customHeight="1"/>
    <row r="3140" s="4" customFormat="1" customHeight="1"/>
    <row r="3141" s="4" customFormat="1" customHeight="1"/>
    <row r="3142" s="4" customFormat="1" customHeight="1"/>
    <row r="3143" s="4" customFormat="1" customHeight="1"/>
    <row r="3144" s="4" customFormat="1" customHeight="1"/>
    <row r="3145" s="4" customFormat="1" customHeight="1"/>
    <row r="3146" s="4" customFormat="1" customHeight="1"/>
    <row r="3147" s="4" customFormat="1" customHeight="1"/>
    <row r="3148" s="4" customFormat="1" customHeight="1"/>
    <row r="3149" s="4" customFormat="1" customHeight="1"/>
    <row r="3150" s="4" customFormat="1" customHeight="1"/>
    <row r="3151" s="4" customFormat="1" customHeight="1"/>
    <row r="3152" s="4" customFormat="1" customHeight="1"/>
    <row r="3153" s="4" customFormat="1" customHeight="1"/>
    <row r="3154" s="4" customFormat="1" customHeight="1"/>
    <row r="3155" s="4" customFormat="1" customHeight="1"/>
    <row r="3156" s="4" customFormat="1" customHeight="1"/>
    <row r="3157" s="4" customFormat="1" customHeight="1"/>
    <row r="3158" s="4" customFormat="1" customHeight="1"/>
    <row r="3159" s="4" customFormat="1" customHeight="1"/>
    <row r="3160" s="4" customFormat="1" customHeight="1"/>
    <row r="3161" s="4" customFormat="1" customHeight="1"/>
    <row r="3162" s="4" customFormat="1" customHeight="1"/>
    <row r="3163" s="4" customFormat="1" customHeight="1"/>
    <row r="3164" s="4" customFormat="1" customHeight="1"/>
    <row r="3165" s="4" customFormat="1" customHeight="1"/>
    <row r="3166" s="4" customFormat="1" customHeight="1"/>
    <row r="3167" s="4" customFormat="1" customHeight="1"/>
    <row r="3168" s="4" customFormat="1" customHeight="1"/>
    <row r="3169" s="4" customFormat="1" customHeight="1"/>
    <row r="3170" s="4" customFormat="1" customHeight="1"/>
    <row r="3171" s="4" customFormat="1" customHeight="1"/>
    <row r="3172" s="4" customFormat="1" customHeight="1"/>
    <row r="3173" s="4" customFormat="1" customHeight="1"/>
    <row r="3174" s="4" customFormat="1" customHeight="1"/>
    <row r="3175" s="4" customFormat="1" customHeight="1"/>
    <row r="3176" s="4" customFormat="1" customHeight="1"/>
    <row r="3177" s="4" customFormat="1" customHeight="1"/>
    <row r="3178" s="4" customFormat="1" customHeight="1"/>
    <row r="3179" s="4" customFormat="1" customHeight="1"/>
    <row r="3180" s="4" customFormat="1" customHeight="1"/>
    <row r="3181" s="4" customFormat="1" customHeight="1"/>
    <row r="3182" s="4" customFormat="1" customHeight="1"/>
    <row r="3183" s="4" customFormat="1" customHeight="1"/>
    <row r="3184" s="4" customFormat="1" customHeight="1"/>
    <row r="3185" s="4" customFormat="1" customHeight="1"/>
    <row r="3186" s="4" customFormat="1" customHeight="1"/>
    <row r="3187" s="4" customFormat="1" customHeight="1"/>
    <row r="3188" s="4" customFormat="1" customHeight="1"/>
    <row r="3189" s="4" customFormat="1" customHeight="1"/>
    <row r="3190" s="4" customFormat="1" customHeight="1"/>
    <row r="3191" s="4" customFormat="1" customHeight="1"/>
    <row r="3192" s="4" customFormat="1" customHeight="1"/>
    <row r="3193" s="4" customFormat="1" customHeight="1"/>
    <row r="3194" s="4" customFormat="1" customHeight="1"/>
    <row r="3195" s="4" customFormat="1" customHeight="1"/>
    <row r="3196" s="4" customFormat="1" customHeight="1"/>
    <row r="3197" s="4" customFormat="1" customHeight="1"/>
    <row r="3198" s="4" customFormat="1" customHeight="1"/>
    <row r="3199" s="4" customFormat="1" customHeight="1"/>
    <row r="3200" s="4" customFormat="1" customHeight="1"/>
    <row r="3201" s="4" customFormat="1" customHeight="1"/>
    <row r="3202" s="4" customFormat="1" customHeight="1"/>
    <row r="3203" s="4" customFormat="1" customHeight="1"/>
    <row r="3204" s="4" customFormat="1" customHeight="1"/>
    <row r="3205" s="4" customFormat="1" customHeight="1"/>
    <row r="3206" s="4" customFormat="1" customHeight="1"/>
    <row r="3207" s="4" customFormat="1" customHeight="1"/>
    <row r="3208" s="4" customFormat="1" customHeight="1"/>
    <row r="3209" s="4" customFormat="1" customHeight="1"/>
    <row r="3210" s="4" customFormat="1" customHeight="1"/>
    <row r="3211" s="4" customFormat="1" customHeight="1"/>
    <row r="3212" s="4" customFormat="1" customHeight="1"/>
    <row r="3213" s="4" customFormat="1" customHeight="1"/>
    <row r="3214" s="4" customFormat="1" customHeight="1"/>
    <row r="3215" s="4" customFormat="1" customHeight="1"/>
    <row r="3216" s="4" customFormat="1" customHeight="1"/>
    <row r="3217" s="4" customFormat="1" customHeight="1"/>
    <row r="3218" s="4" customFormat="1" customHeight="1"/>
    <row r="3219" s="4" customFormat="1" customHeight="1"/>
    <row r="3220" s="4" customFormat="1" customHeight="1"/>
    <row r="3221" s="4" customFormat="1" customHeight="1"/>
    <row r="3222" s="4" customFormat="1" customHeight="1"/>
    <row r="3223" s="4" customFormat="1" customHeight="1"/>
    <row r="3224" s="4" customFormat="1" customHeight="1"/>
    <row r="3225" s="4" customFormat="1" customHeight="1"/>
    <row r="3226" s="4" customFormat="1" customHeight="1"/>
    <row r="3227" s="4" customFormat="1" customHeight="1"/>
    <row r="3228" s="4" customFormat="1" customHeight="1"/>
    <row r="3229" s="4" customFormat="1" customHeight="1"/>
    <row r="3230" s="4" customFormat="1" customHeight="1"/>
    <row r="3231" s="4" customFormat="1" customHeight="1"/>
    <row r="3232" s="4" customFormat="1" customHeight="1"/>
    <row r="3233" s="4" customFormat="1" customHeight="1"/>
    <row r="3234" s="4" customFormat="1" customHeight="1"/>
    <row r="3235" s="4" customFormat="1" customHeight="1"/>
    <row r="3236" s="4" customFormat="1" customHeight="1"/>
    <row r="3237" s="4" customFormat="1" customHeight="1"/>
    <row r="3238" s="4" customFormat="1" customHeight="1"/>
    <row r="3239" s="4" customFormat="1" customHeight="1"/>
    <row r="3240" s="4" customFormat="1" customHeight="1"/>
    <row r="3241" s="4" customFormat="1" customHeight="1"/>
    <row r="3242" s="4" customFormat="1" customHeight="1"/>
    <row r="3243" s="4" customFormat="1" customHeight="1"/>
    <row r="3244" s="4" customFormat="1" customHeight="1"/>
    <row r="3245" s="4" customFormat="1" customHeight="1"/>
    <row r="3246" s="4" customFormat="1" customHeight="1"/>
    <row r="3247" s="4" customFormat="1" customHeight="1"/>
    <row r="3248" s="4" customFormat="1" customHeight="1"/>
    <row r="3249" s="4" customFormat="1" customHeight="1"/>
    <row r="3250" s="4" customFormat="1" customHeight="1"/>
    <row r="3251" s="4" customFormat="1" customHeight="1"/>
    <row r="3252" s="4" customFormat="1" customHeight="1"/>
    <row r="3253" s="4" customFormat="1" customHeight="1"/>
    <row r="3254" s="4" customFormat="1" customHeight="1"/>
    <row r="3255" s="4" customFormat="1" customHeight="1"/>
    <row r="3256" s="4" customFormat="1" customHeight="1"/>
    <row r="3257" s="4" customFormat="1" customHeight="1"/>
    <row r="3258" s="4" customFormat="1" customHeight="1"/>
    <row r="3259" s="4" customFormat="1" customHeight="1"/>
    <row r="3260" s="4" customFormat="1" customHeight="1"/>
    <row r="3261" s="4" customFormat="1" customHeight="1"/>
    <row r="3262" s="4" customFormat="1" customHeight="1"/>
    <row r="3263" s="4" customFormat="1" customHeight="1"/>
    <row r="3264" s="4" customFormat="1" customHeight="1"/>
    <row r="3265" s="4" customFormat="1" customHeight="1"/>
    <row r="3266" s="4" customFormat="1" customHeight="1"/>
    <row r="3267" s="4" customFormat="1" customHeight="1"/>
    <row r="3268" s="4" customFormat="1" customHeight="1"/>
    <row r="3269" s="4" customFormat="1" customHeight="1"/>
    <row r="3270" s="4" customFormat="1" customHeight="1"/>
    <row r="3271" s="4" customFormat="1" customHeight="1"/>
    <row r="3272" s="4" customFormat="1" customHeight="1"/>
    <row r="3273" s="4" customFormat="1" customHeight="1"/>
    <row r="3274" s="4" customFormat="1" customHeight="1"/>
    <row r="3275" s="4" customFormat="1" customHeight="1"/>
    <row r="3276" s="4" customFormat="1" customHeight="1"/>
    <row r="3277" s="4" customFormat="1" customHeight="1"/>
    <row r="3278" s="4" customFormat="1" customHeight="1"/>
    <row r="3279" s="4" customFormat="1" customHeight="1"/>
    <row r="3280" s="4" customFormat="1" customHeight="1"/>
    <row r="3281" s="4" customFormat="1" customHeight="1"/>
    <row r="3282" s="4" customFormat="1" customHeight="1"/>
    <row r="3283" s="4" customFormat="1" customHeight="1"/>
    <row r="3284" s="4" customFormat="1" customHeight="1"/>
    <row r="3285" s="4" customFormat="1" customHeight="1"/>
    <row r="3286" s="4" customFormat="1" customHeight="1"/>
    <row r="3287" s="4" customFormat="1" customHeight="1"/>
    <row r="3288" s="4" customFormat="1" customHeight="1"/>
    <row r="3289" s="4" customFormat="1" customHeight="1"/>
    <row r="3290" s="4" customFormat="1" customHeight="1"/>
    <row r="3291" s="4" customFormat="1" customHeight="1"/>
    <row r="3292" s="4" customFormat="1" customHeight="1"/>
    <row r="3293" s="4" customFormat="1" customHeight="1"/>
    <row r="3294" s="4" customFormat="1" customHeight="1"/>
    <row r="3295" s="4" customFormat="1" customHeight="1"/>
    <row r="3296" s="4" customFormat="1" customHeight="1"/>
    <row r="3297" s="4" customFormat="1" customHeight="1"/>
    <row r="3298" s="4" customFormat="1" customHeight="1"/>
    <row r="3299" s="4" customFormat="1" customHeight="1"/>
    <row r="3300" s="4" customFormat="1" customHeight="1"/>
    <row r="3301" s="4" customFormat="1" customHeight="1"/>
    <row r="3302" s="4" customFormat="1" customHeight="1"/>
    <row r="3303" s="4" customFormat="1" customHeight="1"/>
    <row r="3304" s="4" customFormat="1" customHeight="1"/>
    <row r="3305" s="4" customFormat="1" customHeight="1"/>
    <row r="3306" s="4" customFormat="1" customHeight="1"/>
    <row r="3307" s="4" customFormat="1" customHeight="1"/>
    <row r="3308" s="4" customFormat="1" customHeight="1"/>
    <row r="3309" s="4" customFormat="1" customHeight="1"/>
    <row r="3310" s="4" customFormat="1" customHeight="1"/>
    <row r="3311" s="4" customFormat="1" customHeight="1"/>
    <row r="3312" s="4" customFormat="1" customHeight="1"/>
    <row r="3313" s="4" customFormat="1" customHeight="1"/>
    <row r="3314" s="4" customFormat="1" customHeight="1"/>
    <row r="3315" s="4" customFormat="1" customHeight="1"/>
    <row r="3316" s="4" customFormat="1" customHeight="1"/>
    <row r="3317" s="4" customFormat="1" customHeight="1"/>
    <row r="3318" s="4" customFormat="1" customHeight="1"/>
    <row r="3319" s="4" customFormat="1" customHeight="1"/>
    <row r="3320" s="4" customFormat="1" customHeight="1"/>
    <row r="3321" s="4" customFormat="1" customHeight="1"/>
    <row r="3322" s="4" customFormat="1" customHeight="1"/>
    <row r="3323" s="4" customFormat="1" customHeight="1"/>
    <row r="3324" s="4" customFormat="1" customHeight="1"/>
    <row r="3325" s="4" customFormat="1" customHeight="1"/>
    <row r="3326" s="4" customFormat="1" customHeight="1"/>
    <row r="3327" s="4" customFormat="1" customHeight="1"/>
    <row r="3328" s="4" customFormat="1" customHeight="1"/>
    <row r="3329" s="4" customFormat="1" customHeight="1"/>
    <row r="3330" s="4" customFormat="1" customHeight="1"/>
    <row r="3331" s="4" customFormat="1" customHeight="1"/>
    <row r="3332" s="4" customFormat="1" customHeight="1"/>
    <row r="3333" s="4" customFormat="1" customHeight="1"/>
    <row r="3334" s="4" customFormat="1" customHeight="1"/>
    <row r="3335" s="4" customFormat="1" customHeight="1"/>
    <row r="3336" s="4" customFormat="1" customHeight="1"/>
    <row r="3337" s="4" customFormat="1" customHeight="1"/>
    <row r="3338" s="4" customFormat="1" customHeight="1"/>
    <row r="3339" s="4" customFormat="1" customHeight="1"/>
    <row r="3340" s="4" customFormat="1" customHeight="1"/>
    <row r="3341" s="4" customFormat="1" customHeight="1"/>
    <row r="3342" s="4" customFormat="1" customHeight="1"/>
    <row r="3343" s="4" customFormat="1" customHeight="1"/>
    <row r="3344" s="4" customFormat="1" customHeight="1"/>
    <row r="3345" s="4" customFormat="1" customHeight="1"/>
    <row r="3346" s="4" customFormat="1" customHeight="1"/>
    <row r="3347" s="4" customFormat="1" customHeight="1"/>
    <row r="3348" s="4" customFormat="1" customHeight="1"/>
    <row r="3349" s="4" customFormat="1" customHeight="1"/>
    <row r="3350" s="4" customFormat="1" customHeight="1"/>
    <row r="3351" s="4" customFormat="1" customHeight="1"/>
    <row r="3352" s="4" customFormat="1" customHeight="1"/>
    <row r="3353" s="4" customFormat="1" customHeight="1"/>
    <row r="3354" s="4" customFormat="1" customHeight="1"/>
    <row r="3355" s="4" customFormat="1" customHeight="1"/>
    <row r="3356" s="4" customFormat="1" customHeight="1"/>
    <row r="3357" s="4" customFormat="1" customHeight="1"/>
    <row r="3358" s="4" customFormat="1" customHeight="1"/>
    <row r="3359" s="4" customFormat="1" customHeight="1"/>
    <row r="3360" s="4" customFormat="1" customHeight="1"/>
    <row r="3361" s="4" customFormat="1" customHeight="1"/>
    <row r="3362" s="4" customFormat="1" customHeight="1"/>
    <row r="3363" s="4" customFormat="1" customHeight="1"/>
    <row r="3364" s="4" customFormat="1" customHeight="1"/>
    <row r="3365" s="4" customFormat="1" customHeight="1"/>
    <row r="3366" s="4" customFormat="1" customHeight="1"/>
    <row r="3367" s="4" customFormat="1" customHeight="1"/>
    <row r="3368" s="4" customFormat="1" customHeight="1"/>
    <row r="3369" s="4" customFormat="1" customHeight="1"/>
    <row r="3370" s="4" customFormat="1" customHeight="1"/>
    <row r="3371" s="4" customFormat="1" customHeight="1"/>
    <row r="3372" s="4" customFormat="1" customHeight="1"/>
    <row r="3373" s="4" customFormat="1" customHeight="1"/>
    <row r="3374" s="4" customFormat="1" customHeight="1"/>
    <row r="3375" s="4" customFormat="1" customHeight="1"/>
    <row r="3376" s="4" customFormat="1" customHeight="1"/>
    <row r="3377" s="4" customFormat="1" customHeight="1"/>
    <row r="3378" s="4" customFormat="1" customHeight="1"/>
    <row r="3379" s="4" customFormat="1" customHeight="1"/>
    <row r="3380" s="4" customFormat="1" customHeight="1"/>
    <row r="3381" s="4" customFormat="1" customHeight="1"/>
    <row r="3382" s="4" customFormat="1" customHeight="1"/>
    <row r="3383" s="4" customFormat="1" customHeight="1"/>
    <row r="3384" s="4" customFormat="1" customHeight="1"/>
    <row r="3385" s="4" customFormat="1" customHeight="1"/>
    <row r="3386" s="4" customFormat="1" customHeight="1"/>
    <row r="3387" s="4" customFormat="1" customHeight="1"/>
    <row r="3388" s="4" customFormat="1" customHeight="1"/>
    <row r="3389" s="4" customFormat="1" customHeight="1"/>
    <row r="3390" s="4" customFormat="1" customHeight="1"/>
    <row r="3391" s="4" customFormat="1" customHeight="1"/>
    <row r="3392" s="4" customFormat="1" customHeight="1"/>
    <row r="3393" s="4" customFormat="1" customHeight="1"/>
    <row r="3394" s="4" customFormat="1" customHeight="1"/>
    <row r="3395" s="4" customFormat="1" customHeight="1"/>
    <row r="3396" s="4" customFormat="1" customHeight="1"/>
    <row r="3397" s="4" customFormat="1" customHeight="1"/>
    <row r="3398" s="4" customFormat="1" customHeight="1"/>
    <row r="3399" s="4" customFormat="1" customHeight="1"/>
    <row r="3400" s="4" customFormat="1" customHeight="1"/>
    <row r="3401" s="4" customFormat="1" customHeight="1"/>
    <row r="3402" s="4" customFormat="1" customHeight="1"/>
    <row r="3403" s="4" customFormat="1" customHeight="1"/>
    <row r="3404" s="4" customFormat="1" customHeight="1"/>
    <row r="3405" s="4" customFormat="1" customHeight="1"/>
    <row r="3406" s="4" customFormat="1" customHeight="1"/>
    <row r="3407" s="4" customFormat="1" customHeight="1"/>
    <row r="3408" s="4" customFormat="1" customHeight="1"/>
    <row r="3409" s="4" customFormat="1" customHeight="1"/>
    <row r="3410" s="4" customFormat="1" customHeight="1"/>
    <row r="3411" s="4" customFormat="1" customHeight="1"/>
    <row r="3412" s="4" customFormat="1" customHeight="1"/>
    <row r="3413" s="4" customFormat="1" customHeight="1"/>
    <row r="3414" s="4" customFormat="1" customHeight="1"/>
    <row r="3415" s="4" customFormat="1" customHeight="1"/>
    <row r="3416" s="4" customFormat="1" customHeight="1"/>
    <row r="3417" s="4" customFormat="1" customHeight="1"/>
    <row r="3418" s="4" customFormat="1" customHeight="1"/>
    <row r="3419" s="4" customFormat="1" customHeight="1"/>
    <row r="3420" s="4" customFormat="1" customHeight="1"/>
    <row r="3421" s="4" customFormat="1" customHeight="1"/>
    <row r="3422" s="4" customFormat="1" customHeight="1"/>
    <row r="3423" s="4" customFormat="1" customHeight="1"/>
    <row r="3424" s="4" customFormat="1" customHeight="1"/>
    <row r="3425" s="4" customFormat="1" customHeight="1"/>
    <row r="3426" s="4" customFormat="1" customHeight="1"/>
    <row r="3427" s="4" customFormat="1" customHeight="1"/>
    <row r="3428" s="4" customFormat="1" customHeight="1"/>
    <row r="3429" s="4" customFormat="1" customHeight="1"/>
    <row r="3430" s="4" customFormat="1" customHeight="1"/>
    <row r="3431" s="4" customFormat="1" customHeight="1"/>
    <row r="3432" s="4" customFormat="1" customHeight="1"/>
    <row r="3433" s="4" customFormat="1" customHeight="1"/>
    <row r="3434" s="4" customFormat="1" customHeight="1"/>
    <row r="3435" s="4" customFormat="1" customHeight="1"/>
    <row r="3436" s="4" customFormat="1" customHeight="1"/>
    <row r="3437" s="4" customFormat="1" customHeight="1"/>
    <row r="3438" s="4" customFormat="1" customHeight="1"/>
    <row r="3439" s="4" customFormat="1" customHeight="1"/>
    <row r="3440" s="4" customFormat="1" customHeight="1"/>
    <row r="3441" s="4" customFormat="1" customHeight="1"/>
    <row r="3442" s="4" customFormat="1" customHeight="1"/>
    <row r="3443" s="4" customFormat="1" customHeight="1"/>
    <row r="3444" s="4" customFormat="1" customHeight="1"/>
    <row r="3445" s="4" customFormat="1" customHeight="1"/>
    <row r="3446" s="4" customFormat="1" customHeight="1"/>
    <row r="3447" s="4" customFormat="1" customHeight="1"/>
    <row r="3448" s="4" customFormat="1" customHeight="1"/>
    <row r="3449" s="4" customFormat="1" customHeight="1"/>
    <row r="3450" s="4" customFormat="1" customHeight="1"/>
    <row r="3451" s="4" customFormat="1" customHeight="1"/>
    <row r="3452" s="4" customFormat="1" customHeight="1"/>
    <row r="3453" s="4" customFormat="1" customHeight="1"/>
    <row r="3454" s="4" customFormat="1" customHeight="1"/>
    <row r="3455" s="4" customFormat="1" customHeight="1"/>
    <row r="3456" s="4" customFormat="1" customHeight="1"/>
    <row r="3457" s="4" customFormat="1" customHeight="1"/>
    <row r="3458" s="4" customFormat="1" customHeight="1"/>
    <row r="3459" s="4" customFormat="1" customHeight="1"/>
    <row r="3460" s="4" customFormat="1" customHeight="1"/>
    <row r="3461" s="4" customFormat="1" customHeight="1"/>
    <row r="3462" s="4" customFormat="1" customHeight="1"/>
    <row r="3463" s="4" customFormat="1" customHeight="1"/>
    <row r="3464" s="4" customFormat="1" customHeight="1"/>
    <row r="3465" s="4" customFormat="1" customHeight="1"/>
    <row r="3466" s="4" customFormat="1" customHeight="1"/>
    <row r="3467" s="4" customFormat="1" customHeight="1"/>
    <row r="3468" s="4" customFormat="1" customHeight="1"/>
    <row r="3469" s="4" customFormat="1" customHeight="1"/>
    <row r="3470" s="4" customFormat="1" customHeight="1"/>
    <row r="3471" s="4" customFormat="1" customHeight="1"/>
    <row r="3472" s="4" customFormat="1" customHeight="1"/>
    <row r="3473" s="4" customFormat="1" customHeight="1"/>
    <row r="3474" s="4" customFormat="1" customHeight="1"/>
    <row r="3475" s="4" customFormat="1" customHeight="1"/>
    <row r="3476" s="4" customFormat="1" customHeight="1"/>
    <row r="3477" s="4" customFormat="1" customHeight="1"/>
    <row r="3478" s="4" customFormat="1" customHeight="1"/>
    <row r="3479" s="4" customFormat="1" customHeight="1"/>
    <row r="3480" s="4" customFormat="1" customHeight="1"/>
    <row r="3481" s="4" customFormat="1" customHeight="1"/>
    <row r="3482" s="4" customFormat="1" customHeight="1"/>
    <row r="3483" s="4" customFormat="1" customHeight="1"/>
    <row r="3484" s="4" customFormat="1" customHeight="1"/>
    <row r="3485" s="4" customFormat="1" customHeight="1"/>
    <row r="3486" s="4" customFormat="1" customHeight="1"/>
    <row r="3487" s="4" customFormat="1" customHeight="1"/>
    <row r="3488" s="4" customFormat="1" customHeight="1"/>
    <row r="3489" s="4" customFormat="1" customHeight="1"/>
    <row r="3490" s="4" customFormat="1" customHeight="1"/>
    <row r="3491" s="4" customFormat="1" customHeight="1"/>
    <row r="3492" s="4" customFormat="1" customHeight="1"/>
    <row r="3493" s="4" customFormat="1" customHeight="1"/>
    <row r="3494" s="4" customFormat="1" customHeight="1"/>
    <row r="3495" s="4" customFormat="1" customHeight="1"/>
    <row r="3496" s="4" customFormat="1" customHeight="1"/>
    <row r="3497" s="4" customFormat="1" customHeight="1"/>
    <row r="3498" s="4" customFormat="1" customHeight="1"/>
    <row r="3499" s="4" customFormat="1" customHeight="1"/>
    <row r="3500" s="4" customFormat="1" customHeight="1"/>
    <row r="3501" s="4" customFormat="1" customHeight="1"/>
    <row r="3502" s="4" customFormat="1" customHeight="1"/>
    <row r="3503" s="4" customFormat="1" customHeight="1"/>
    <row r="3504" s="4" customFormat="1" customHeight="1"/>
    <row r="3505" s="4" customFormat="1" customHeight="1"/>
    <row r="3506" s="4" customFormat="1" customHeight="1"/>
    <row r="3507" s="4" customFormat="1" customHeight="1"/>
    <row r="3508" s="4" customFormat="1" customHeight="1"/>
    <row r="3509" s="4" customFormat="1" customHeight="1"/>
    <row r="3510" s="4" customFormat="1" customHeight="1"/>
    <row r="3511" s="4" customFormat="1" customHeight="1"/>
    <row r="3512" s="4" customFormat="1" customHeight="1"/>
    <row r="3513" s="4" customFormat="1" customHeight="1"/>
    <row r="3514" s="4" customFormat="1" customHeight="1"/>
    <row r="3515" s="4" customFormat="1" customHeight="1"/>
    <row r="3516" s="4" customFormat="1" customHeight="1"/>
    <row r="3517" s="4" customFormat="1" customHeight="1"/>
    <row r="3518" s="4" customFormat="1" customHeight="1"/>
    <row r="3519" s="4" customFormat="1" customHeight="1"/>
    <row r="3520" s="4" customFormat="1" customHeight="1"/>
    <row r="3521" s="4" customFormat="1" customHeight="1"/>
    <row r="3522" s="4" customFormat="1" customHeight="1"/>
    <row r="3523" s="4" customFormat="1" customHeight="1"/>
    <row r="3524" s="4" customFormat="1" customHeight="1"/>
    <row r="3525" s="4" customFormat="1" customHeight="1"/>
    <row r="3526" s="4" customFormat="1" customHeight="1"/>
    <row r="3527" s="4" customFormat="1" customHeight="1"/>
    <row r="3528" s="4" customFormat="1" customHeight="1"/>
    <row r="3529" s="4" customFormat="1" customHeight="1"/>
    <row r="3530" s="4" customFormat="1" customHeight="1"/>
    <row r="3531" s="4" customFormat="1" customHeight="1"/>
    <row r="3532" s="4" customFormat="1" customHeight="1"/>
    <row r="3533" s="4" customFormat="1" customHeight="1"/>
    <row r="3534" s="4" customFormat="1" customHeight="1"/>
    <row r="3535" s="4" customFormat="1" customHeight="1"/>
    <row r="3536" s="4" customFormat="1" customHeight="1"/>
    <row r="3537" s="4" customFormat="1" customHeight="1"/>
    <row r="3538" s="4" customFormat="1" customHeight="1"/>
    <row r="3539" s="4" customFormat="1" customHeight="1"/>
    <row r="3540" s="4" customFormat="1" customHeight="1"/>
    <row r="3541" s="4" customFormat="1" customHeight="1"/>
    <row r="3542" s="4" customFormat="1" customHeight="1"/>
    <row r="3543" s="4" customFormat="1" customHeight="1"/>
    <row r="3544" s="4" customFormat="1" customHeight="1"/>
    <row r="3545" s="4" customFormat="1" customHeight="1"/>
    <row r="3546" s="4" customFormat="1" customHeight="1"/>
    <row r="3547" s="4" customFormat="1" customHeight="1"/>
    <row r="3548" s="4" customFormat="1" customHeight="1"/>
    <row r="3549" s="4" customFormat="1" customHeight="1"/>
    <row r="3550" s="4" customFormat="1" customHeight="1"/>
    <row r="3551" s="4" customFormat="1" customHeight="1"/>
    <row r="3552" s="4" customFormat="1" customHeight="1"/>
    <row r="3553" s="4" customFormat="1" customHeight="1"/>
    <row r="3554" s="4" customFormat="1" customHeight="1"/>
    <row r="3555" s="4" customFormat="1" customHeight="1"/>
    <row r="3556" s="4" customFormat="1" customHeight="1"/>
    <row r="3557" s="4" customFormat="1" customHeight="1"/>
    <row r="3558" s="4" customFormat="1" customHeight="1"/>
    <row r="3559" s="4" customFormat="1" customHeight="1"/>
    <row r="3560" s="4" customFormat="1" customHeight="1"/>
    <row r="3561" s="4" customFormat="1" customHeight="1"/>
    <row r="3562" s="4" customFormat="1" customHeight="1"/>
    <row r="3563" s="4" customFormat="1" customHeight="1"/>
    <row r="3564" s="4" customFormat="1" customHeight="1"/>
    <row r="3565" s="4" customFormat="1" customHeight="1"/>
    <row r="3566" s="4" customFormat="1" customHeight="1"/>
    <row r="3567" s="4" customFormat="1" customHeight="1"/>
    <row r="3568" s="4" customFormat="1" customHeight="1"/>
    <row r="3569" s="4" customFormat="1" customHeight="1"/>
    <row r="3570" s="4" customFormat="1" customHeight="1"/>
    <row r="3571" s="4" customFormat="1" customHeight="1"/>
    <row r="3572" s="4" customFormat="1" customHeight="1"/>
    <row r="3573" s="4" customFormat="1" customHeight="1"/>
    <row r="3574" s="4" customFormat="1" customHeight="1"/>
    <row r="3575" s="4" customFormat="1" customHeight="1"/>
    <row r="3576" s="4" customFormat="1" customHeight="1"/>
    <row r="3577" s="4" customFormat="1" customHeight="1"/>
    <row r="3578" s="4" customFormat="1" customHeight="1"/>
    <row r="3579" s="4" customFormat="1" customHeight="1"/>
    <row r="3580" s="4" customFormat="1" customHeight="1"/>
    <row r="3581" s="4" customFormat="1" customHeight="1"/>
    <row r="3582" s="4" customFormat="1" customHeight="1"/>
    <row r="3583" s="4" customFormat="1" customHeight="1"/>
    <row r="3584" s="4" customFormat="1" customHeight="1"/>
    <row r="3585" s="4" customFormat="1" customHeight="1"/>
    <row r="3586" s="4" customFormat="1" customHeight="1"/>
    <row r="3587" s="4" customFormat="1" customHeight="1"/>
    <row r="3588" s="4" customFormat="1" customHeight="1"/>
    <row r="3589" s="4" customFormat="1" customHeight="1"/>
    <row r="3590" s="4" customFormat="1" customHeight="1"/>
    <row r="3591" s="4" customFormat="1" customHeight="1"/>
    <row r="3592" s="4" customFormat="1" customHeight="1"/>
    <row r="3593" s="4" customFormat="1" customHeight="1"/>
    <row r="3594" s="4" customFormat="1" customHeight="1"/>
    <row r="3595" s="4" customFormat="1" customHeight="1"/>
    <row r="3596" s="4" customFormat="1" customHeight="1"/>
    <row r="3597" s="4" customFormat="1" customHeight="1"/>
    <row r="3598" s="4" customFormat="1" customHeight="1"/>
    <row r="3599" s="4" customFormat="1" customHeight="1"/>
    <row r="3600" s="4" customFormat="1" customHeight="1"/>
    <row r="3601" s="4" customFormat="1" customHeight="1"/>
    <row r="3602" s="4" customFormat="1" customHeight="1"/>
    <row r="3603" s="4" customFormat="1" customHeight="1"/>
    <row r="3604" s="4" customFormat="1" customHeight="1"/>
    <row r="3605" s="4" customFormat="1" customHeight="1"/>
    <row r="3606" s="4" customFormat="1" customHeight="1"/>
    <row r="3607" s="4" customFormat="1" customHeight="1"/>
    <row r="3608" s="4" customFormat="1" customHeight="1"/>
    <row r="3609" s="4" customFormat="1" customHeight="1"/>
    <row r="3610" s="4" customFormat="1" customHeight="1"/>
    <row r="3611" s="4" customFormat="1" customHeight="1"/>
    <row r="3612" s="4" customFormat="1" customHeight="1"/>
    <row r="3613" s="4" customFormat="1" customHeight="1"/>
    <row r="3614" s="4" customFormat="1" customHeight="1"/>
    <row r="3615" s="4" customFormat="1" customHeight="1"/>
    <row r="3616" s="4" customFormat="1" customHeight="1"/>
    <row r="3617" s="4" customFormat="1" customHeight="1"/>
    <row r="3618" s="4" customFormat="1" customHeight="1"/>
    <row r="3619" s="4" customFormat="1" customHeight="1"/>
    <row r="3620" s="4" customFormat="1" customHeight="1"/>
    <row r="3621" s="4" customFormat="1" customHeight="1"/>
    <row r="3622" s="4" customFormat="1" customHeight="1"/>
    <row r="3623" s="4" customFormat="1" customHeight="1"/>
    <row r="3624" s="4" customFormat="1" customHeight="1"/>
    <row r="3625" s="4" customFormat="1" customHeight="1"/>
    <row r="3626" s="4" customFormat="1" customHeight="1"/>
    <row r="3627" s="4" customFormat="1" customHeight="1"/>
    <row r="3628" s="4" customFormat="1" customHeight="1"/>
    <row r="3629" s="4" customFormat="1" customHeight="1"/>
    <row r="3630" s="4" customFormat="1" customHeight="1"/>
    <row r="3631" s="4" customFormat="1" customHeight="1"/>
    <row r="3632" s="4" customFormat="1" customHeight="1"/>
    <row r="3633" s="4" customFormat="1" customHeight="1"/>
    <row r="3634" s="4" customFormat="1" customHeight="1"/>
    <row r="3635" s="4" customFormat="1" customHeight="1"/>
    <row r="3636" s="4" customFormat="1" customHeight="1"/>
    <row r="3637" s="4" customFormat="1" customHeight="1"/>
    <row r="3638" s="4" customFormat="1" customHeight="1"/>
    <row r="3639" s="4" customFormat="1" customHeight="1"/>
    <row r="3640" s="4" customFormat="1" customHeight="1"/>
    <row r="3641" s="4" customFormat="1" customHeight="1"/>
    <row r="3642" s="4" customFormat="1" customHeight="1"/>
    <row r="3643" s="4" customFormat="1" customHeight="1"/>
    <row r="3644" s="4" customFormat="1" customHeight="1"/>
    <row r="3645" s="4" customFormat="1" customHeight="1"/>
    <row r="3646" s="4" customFormat="1" customHeight="1"/>
    <row r="3647" s="4" customFormat="1" customHeight="1"/>
    <row r="3648" s="4" customFormat="1" customHeight="1"/>
    <row r="3649" s="4" customFormat="1" customHeight="1"/>
    <row r="3650" s="4" customFormat="1" customHeight="1"/>
    <row r="3651" s="4" customFormat="1" customHeight="1"/>
    <row r="3652" s="4" customFormat="1" customHeight="1"/>
    <row r="3653" s="4" customFormat="1" customHeight="1"/>
    <row r="3654" s="4" customFormat="1" customHeight="1"/>
    <row r="3655" s="4" customFormat="1" customHeight="1"/>
    <row r="3656" s="4" customFormat="1" customHeight="1"/>
    <row r="3657" s="4" customFormat="1" customHeight="1"/>
    <row r="3658" s="4" customFormat="1" customHeight="1"/>
    <row r="3659" s="4" customFormat="1" customHeight="1"/>
    <row r="3660" s="4" customFormat="1" customHeight="1"/>
    <row r="3661" s="4" customFormat="1" customHeight="1"/>
    <row r="3662" s="4" customFormat="1" customHeight="1"/>
    <row r="3663" s="4" customFormat="1" customHeight="1"/>
    <row r="3664" s="4" customFormat="1" customHeight="1"/>
    <row r="3665" s="4" customFormat="1" customHeight="1"/>
    <row r="3666" s="4" customFormat="1" customHeight="1"/>
    <row r="3667" s="4" customFormat="1" customHeight="1"/>
    <row r="3668" s="4" customFormat="1" customHeight="1"/>
    <row r="3669" s="4" customFormat="1" customHeight="1"/>
    <row r="3670" s="4" customFormat="1" customHeight="1"/>
    <row r="3671" s="4" customFormat="1" customHeight="1"/>
    <row r="3672" s="4" customFormat="1" customHeight="1"/>
    <row r="3673" s="4" customFormat="1" customHeight="1"/>
    <row r="3674" s="4" customFormat="1" customHeight="1"/>
    <row r="3675" s="4" customFormat="1" customHeight="1"/>
    <row r="3676" s="4" customFormat="1" customHeight="1"/>
    <row r="3677" s="4" customFormat="1" customHeight="1"/>
    <row r="3678" s="4" customFormat="1" customHeight="1"/>
    <row r="3679" s="4" customFormat="1" customHeight="1"/>
    <row r="3680" s="4" customFormat="1" customHeight="1"/>
    <row r="3681" s="4" customFormat="1" customHeight="1"/>
    <row r="3682" s="4" customFormat="1" customHeight="1"/>
    <row r="3683" s="4" customFormat="1" customHeight="1"/>
    <row r="3684" s="4" customFormat="1" customHeight="1"/>
    <row r="3685" s="4" customFormat="1" customHeight="1"/>
    <row r="3686" s="4" customFormat="1" customHeight="1"/>
    <row r="3687" s="4" customFormat="1" customHeight="1"/>
    <row r="3688" s="4" customFormat="1" customHeight="1"/>
    <row r="3689" s="4" customFormat="1" customHeight="1"/>
    <row r="3690" s="4" customFormat="1" customHeight="1"/>
    <row r="3691" s="4" customFormat="1" customHeight="1"/>
    <row r="3692" s="4" customFormat="1" customHeight="1"/>
    <row r="3693" s="4" customFormat="1" customHeight="1"/>
    <row r="3694" s="4" customFormat="1" customHeight="1"/>
    <row r="3695" s="4" customFormat="1" customHeight="1"/>
    <row r="3696" s="4" customFormat="1" customHeight="1"/>
    <row r="3697" s="4" customFormat="1" customHeight="1"/>
    <row r="3698" s="4" customFormat="1" customHeight="1"/>
    <row r="3699" s="4" customFormat="1" customHeight="1"/>
    <row r="3700" s="4" customFormat="1" customHeight="1"/>
    <row r="3701" s="4" customFormat="1" customHeight="1"/>
    <row r="3702" s="4" customFormat="1" customHeight="1"/>
    <row r="3703" s="4" customFormat="1" customHeight="1"/>
    <row r="3704" s="4" customFormat="1" customHeight="1"/>
    <row r="3705" s="4" customFormat="1" customHeight="1"/>
    <row r="3706" s="4" customFormat="1" customHeight="1"/>
    <row r="3707" s="4" customFormat="1" customHeight="1"/>
    <row r="3708" s="4" customFormat="1" customHeight="1"/>
    <row r="3709" s="4" customFormat="1" customHeight="1"/>
    <row r="3710" s="4" customFormat="1" customHeight="1"/>
    <row r="3711" s="4" customFormat="1" customHeight="1"/>
    <row r="3712" s="4" customFormat="1" customHeight="1"/>
    <row r="3713" s="4" customFormat="1" customHeight="1"/>
    <row r="3714" s="4" customFormat="1" customHeight="1"/>
    <row r="3715" s="4" customFormat="1" customHeight="1"/>
    <row r="3716" s="4" customFormat="1" customHeight="1"/>
    <row r="3717" s="4" customFormat="1" customHeight="1"/>
    <row r="3718" s="4" customFormat="1" customHeight="1"/>
    <row r="3719" s="4" customFormat="1" customHeight="1"/>
    <row r="3720" s="4" customFormat="1" customHeight="1"/>
    <row r="3721" s="4" customFormat="1" customHeight="1"/>
    <row r="3722" s="4" customFormat="1" customHeight="1"/>
    <row r="3723" s="4" customFormat="1" customHeight="1"/>
    <row r="3724" s="4" customFormat="1" customHeight="1"/>
    <row r="3725" s="4" customFormat="1" customHeight="1"/>
    <row r="3726" s="4" customFormat="1" customHeight="1"/>
    <row r="3727" s="4" customFormat="1" customHeight="1"/>
    <row r="3728" s="4" customFormat="1" customHeight="1"/>
    <row r="3729" s="4" customFormat="1" customHeight="1"/>
    <row r="3730" s="4" customFormat="1" customHeight="1"/>
    <row r="3731" s="4" customFormat="1" customHeight="1"/>
    <row r="3732" s="4" customFormat="1" customHeight="1"/>
    <row r="3733" s="4" customFormat="1" customHeight="1"/>
    <row r="3734" s="4" customFormat="1" customHeight="1"/>
    <row r="3735" s="4" customFormat="1" customHeight="1"/>
    <row r="3736" s="4" customFormat="1" customHeight="1"/>
    <row r="3737" s="4" customFormat="1" customHeight="1"/>
    <row r="3738" s="4" customFormat="1" customHeight="1"/>
    <row r="3739" s="4" customFormat="1" customHeight="1"/>
    <row r="3740" s="4" customFormat="1" customHeight="1"/>
    <row r="3741" s="4" customFormat="1" customHeight="1"/>
    <row r="3742" s="4" customFormat="1" customHeight="1"/>
    <row r="3743" s="4" customFormat="1" customHeight="1"/>
    <row r="3744" s="4" customFormat="1" customHeight="1"/>
    <row r="3745" s="4" customFormat="1" customHeight="1"/>
    <row r="3746" s="4" customFormat="1" customHeight="1"/>
    <row r="3747" s="4" customFormat="1" customHeight="1"/>
    <row r="3748" s="4" customFormat="1" customHeight="1"/>
    <row r="3749" s="4" customFormat="1" customHeight="1"/>
    <row r="3750" s="4" customFormat="1" customHeight="1"/>
    <row r="3751" s="4" customFormat="1" customHeight="1"/>
    <row r="3752" s="4" customFormat="1" customHeight="1"/>
    <row r="3753" s="4" customFormat="1" customHeight="1"/>
    <row r="3754" s="4" customFormat="1" customHeight="1"/>
    <row r="3755" s="4" customFormat="1" customHeight="1"/>
    <row r="3756" s="4" customFormat="1" customHeight="1"/>
    <row r="3757" s="4" customFormat="1" customHeight="1"/>
    <row r="3758" s="4" customFormat="1" customHeight="1"/>
    <row r="3759" s="4" customFormat="1" customHeight="1"/>
    <row r="3760" s="4" customFormat="1" customHeight="1"/>
    <row r="3761" s="4" customFormat="1" customHeight="1"/>
    <row r="3762" s="4" customFormat="1" customHeight="1"/>
    <row r="3763" s="4" customFormat="1" customHeight="1"/>
    <row r="3764" s="4" customFormat="1" customHeight="1"/>
    <row r="3765" s="4" customFormat="1" customHeight="1"/>
    <row r="3766" s="4" customFormat="1" customHeight="1"/>
    <row r="3767" s="4" customFormat="1" customHeight="1"/>
    <row r="3768" s="4" customFormat="1" customHeight="1"/>
    <row r="3769" s="4" customFormat="1" customHeight="1"/>
    <row r="3770" s="4" customFormat="1" customHeight="1"/>
    <row r="3771" s="4" customFormat="1" customHeight="1"/>
    <row r="3772" s="4" customFormat="1" customHeight="1"/>
    <row r="3773" s="4" customFormat="1" customHeight="1"/>
    <row r="3774" s="4" customFormat="1" customHeight="1"/>
    <row r="3775" s="4" customFormat="1" customHeight="1"/>
    <row r="3776" s="4" customFormat="1" customHeight="1"/>
    <row r="3777" s="4" customFormat="1" customHeight="1"/>
    <row r="3778" s="4" customFormat="1" customHeight="1"/>
    <row r="3779" s="4" customFormat="1" customHeight="1"/>
    <row r="3780" s="4" customFormat="1" customHeight="1"/>
    <row r="3781" s="4" customFormat="1" customHeight="1"/>
    <row r="3782" s="4" customFormat="1" customHeight="1"/>
    <row r="3783" s="4" customFormat="1" customHeight="1"/>
    <row r="3784" s="4" customFormat="1" customHeight="1"/>
    <row r="3785" s="4" customFormat="1" customHeight="1"/>
    <row r="3786" s="4" customFormat="1" customHeight="1"/>
    <row r="3787" s="4" customFormat="1" customHeight="1"/>
    <row r="3788" s="4" customFormat="1" customHeight="1"/>
    <row r="3789" s="4" customFormat="1" customHeight="1"/>
    <row r="3790" s="4" customFormat="1" customHeight="1"/>
    <row r="3791" s="4" customFormat="1" customHeight="1"/>
    <row r="3792" s="4" customFormat="1" customHeight="1"/>
    <row r="3793" s="4" customFormat="1" customHeight="1"/>
    <row r="3794" s="4" customFormat="1" customHeight="1"/>
    <row r="3795" s="4" customFormat="1" customHeight="1"/>
    <row r="3796" s="4" customFormat="1" customHeight="1"/>
    <row r="3797" s="4" customFormat="1" customHeight="1"/>
    <row r="3798" s="4" customFormat="1" customHeight="1"/>
    <row r="3799" s="4" customFormat="1" customHeight="1"/>
    <row r="3800" s="4" customFormat="1" customHeight="1"/>
    <row r="3801" s="4" customFormat="1" customHeight="1"/>
    <row r="3802" s="4" customFormat="1" customHeight="1"/>
    <row r="3803" s="4" customFormat="1" customHeight="1"/>
    <row r="3804" s="4" customFormat="1" customHeight="1"/>
    <row r="3805" s="4" customFormat="1" customHeight="1"/>
    <row r="3806" s="4" customFormat="1" customHeight="1"/>
    <row r="3807" s="4" customFormat="1" customHeight="1"/>
    <row r="3808" s="4" customFormat="1" customHeight="1"/>
    <row r="3809" s="4" customFormat="1" customHeight="1"/>
    <row r="3810" s="4" customFormat="1" customHeight="1"/>
    <row r="3811" s="4" customFormat="1" customHeight="1"/>
    <row r="3812" s="4" customFormat="1" customHeight="1"/>
    <row r="3813" s="4" customFormat="1" customHeight="1"/>
    <row r="3814" s="4" customFormat="1" customHeight="1"/>
    <row r="3815" s="4" customFormat="1" customHeight="1"/>
    <row r="3816" s="4" customFormat="1" customHeight="1"/>
    <row r="3817" s="4" customFormat="1" customHeight="1"/>
    <row r="3818" s="4" customFormat="1" customHeight="1"/>
    <row r="3819" s="4" customFormat="1" customHeight="1"/>
    <row r="3820" s="4" customFormat="1" customHeight="1"/>
    <row r="3821" s="4" customFormat="1" customHeight="1"/>
    <row r="3822" s="4" customFormat="1" customHeight="1"/>
    <row r="3823" s="4" customFormat="1" customHeight="1"/>
    <row r="3824" s="4" customFormat="1" customHeight="1"/>
    <row r="3825" s="4" customFormat="1" customHeight="1"/>
    <row r="3826" s="4" customFormat="1" customHeight="1"/>
    <row r="3827" s="4" customFormat="1" customHeight="1"/>
    <row r="3828" s="4" customFormat="1" customHeight="1"/>
    <row r="3829" s="4" customFormat="1" customHeight="1"/>
    <row r="3830" s="4" customFormat="1" customHeight="1"/>
    <row r="3831" s="4" customFormat="1" customHeight="1"/>
    <row r="3832" s="4" customFormat="1" customHeight="1"/>
    <row r="3833" s="4" customFormat="1" customHeight="1"/>
    <row r="3834" s="4" customFormat="1" customHeight="1"/>
    <row r="3835" s="4" customFormat="1" customHeight="1"/>
    <row r="3836" s="4" customFormat="1" customHeight="1"/>
    <row r="3837" s="4" customFormat="1" customHeight="1"/>
    <row r="3838" s="4" customFormat="1" customHeight="1"/>
    <row r="3839" s="4" customFormat="1" customHeight="1"/>
    <row r="3840" s="4" customFormat="1" customHeight="1"/>
    <row r="3841" s="4" customFormat="1" customHeight="1"/>
    <row r="3842" s="4" customFormat="1" customHeight="1"/>
    <row r="3843" s="4" customFormat="1" customHeight="1"/>
    <row r="3844" s="4" customFormat="1" customHeight="1"/>
    <row r="3845" s="4" customFormat="1" customHeight="1"/>
    <row r="3846" s="4" customFormat="1" customHeight="1"/>
    <row r="3847" s="4" customFormat="1" customHeight="1"/>
    <row r="3848" s="4" customFormat="1" customHeight="1"/>
    <row r="3849" s="4" customFormat="1" customHeight="1"/>
    <row r="3850" s="4" customFormat="1" customHeight="1"/>
    <row r="3851" s="4" customFormat="1" customHeight="1"/>
    <row r="3852" s="4" customFormat="1" customHeight="1"/>
    <row r="3853" s="4" customFormat="1" customHeight="1"/>
    <row r="3854" s="4" customFormat="1" customHeight="1"/>
    <row r="3855" s="4" customFormat="1" customHeight="1"/>
    <row r="3856" s="4" customFormat="1" customHeight="1"/>
    <row r="3857" s="4" customFormat="1" customHeight="1"/>
    <row r="3858" s="4" customFormat="1" customHeight="1"/>
    <row r="3859" s="4" customFormat="1" customHeight="1"/>
    <row r="3860" s="4" customFormat="1" customHeight="1"/>
    <row r="3861" s="4" customFormat="1" customHeight="1"/>
    <row r="3862" s="4" customFormat="1" customHeight="1"/>
    <row r="3863" s="4" customFormat="1" customHeight="1"/>
    <row r="3864" s="4" customFormat="1" customHeight="1"/>
    <row r="3865" s="4" customFormat="1" customHeight="1"/>
    <row r="3866" s="4" customFormat="1" customHeight="1"/>
    <row r="3867" s="4" customFormat="1" customHeight="1"/>
    <row r="3868" s="4" customFormat="1" customHeight="1"/>
    <row r="3869" s="4" customFormat="1" customHeight="1"/>
    <row r="3870" s="4" customFormat="1" customHeight="1"/>
    <row r="3871" s="4" customFormat="1" customHeight="1"/>
    <row r="3872" s="4" customFormat="1" customHeight="1"/>
    <row r="3873" s="4" customFormat="1" customHeight="1"/>
    <row r="3874" s="4" customFormat="1" customHeight="1"/>
    <row r="3875" s="4" customFormat="1" customHeight="1"/>
    <row r="3876" s="4" customFormat="1" customHeight="1"/>
    <row r="3877" s="4" customFormat="1" customHeight="1"/>
    <row r="3878" s="4" customFormat="1" customHeight="1"/>
    <row r="3879" s="4" customFormat="1" customHeight="1"/>
    <row r="3880" s="4" customFormat="1" customHeight="1"/>
    <row r="3881" s="4" customFormat="1" customHeight="1"/>
    <row r="3882" s="4" customFormat="1" customHeight="1"/>
    <row r="3883" s="4" customFormat="1" customHeight="1"/>
    <row r="3884" s="4" customFormat="1" customHeight="1"/>
    <row r="3885" s="4" customFormat="1" customHeight="1"/>
    <row r="3886" s="4" customFormat="1" customHeight="1"/>
    <row r="3887" s="4" customFormat="1" customHeight="1"/>
    <row r="3888" s="4" customFormat="1" customHeight="1"/>
    <row r="3889" s="4" customFormat="1" customHeight="1"/>
    <row r="3890" s="4" customFormat="1" customHeight="1"/>
    <row r="3891" s="4" customFormat="1" customHeight="1"/>
    <row r="3892" s="4" customFormat="1" customHeight="1"/>
    <row r="3893" s="4" customFormat="1" customHeight="1"/>
    <row r="3894" s="4" customFormat="1" customHeight="1"/>
    <row r="3895" s="4" customFormat="1" customHeight="1"/>
    <row r="3896" s="4" customFormat="1" customHeight="1"/>
    <row r="3897" s="4" customFormat="1" customHeight="1"/>
    <row r="3898" s="4" customFormat="1" customHeight="1"/>
    <row r="3899" s="4" customFormat="1" customHeight="1"/>
    <row r="3900" s="4" customFormat="1" customHeight="1"/>
    <row r="3901" s="4" customFormat="1" customHeight="1"/>
    <row r="3902" s="4" customFormat="1" customHeight="1"/>
    <row r="3903" s="4" customFormat="1" customHeight="1"/>
    <row r="3904" s="4" customFormat="1" customHeight="1"/>
    <row r="3905" s="4" customFormat="1" customHeight="1"/>
    <row r="3906" s="4" customFormat="1" customHeight="1"/>
    <row r="3907" s="4" customFormat="1" customHeight="1"/>
    <row r="3908" s="4" customFormat="1" customHeight="1"/>
    <row r="3909" s="4" customFormat="1" customHeight="1"/>
    <row r="3910" s="4" customFormat="1" customHeight="1"/>
    <row r="3911" s="4" customFormat="1" customHeight="1"/>
    <row r="3912" s="4" customFormat="1" customHeight="1"/>
    <row r="3913" s="4" customFormat="1" customHeight="1"/>
    <row r="3914" s="4" customFormat="1" customHeight="1"/>
    <row r="3915" s="4" customFormat="1" customHeight="1"/>
    <row r="3916" s="4" customFormat="1" customHeight="1"/>
    <row r="3917" s="4" customFormat="1" customHeight="1"/>
    <row r="3918" s="4" customFormat="1" customHeight="1"/>
    <row r="3919" s="4" customFormat="1" customHeight="1"/>
    <row r="3920" s="4" customFormat="1" customHeight="1"/>
    <row r="3921" s="4" customFormat="1" customHeight="1"/>
    <row r="3922" s="4" customFormat="1" customHeight="1"/>
    <row r="3923" s="4" customFormat="1" customHeight="1"/>
    <row r="3924" s="4" customFormat="1" customHeight="1"/>
    <row r="3925" s="4" customFormat="1" customHeight="1"/>
    <row r="3926" s="4" customFormat="1" customHeight="1"/>
    <row r="3927" s="4" customFormat="1" customHeight="1"/>
    <row r="3928" s="4" customFormat="1" customHeight="1"/>
    <row r="3929" s="4" customFormat="1" customHeight="1"/>
    <row r="3930" s="4" customFormat="1" customHeight="1"/>
    <row r="3931" s="4" customFormat="1" customHeight="1"/>
    <row r="3932" s="4" customFormat="1" customHeight="1"/>
    <row r="3933" s="4" customFormat="1" customHeight="1"/>
    <row r="3934" s="4" customFormat="1" customHeight="1"/>
    <row r="3935" s="4" customFormat="1" customHeight="1"/>
    <row r="3936" s="4" customFormat="1" customHeight="1"/>
    <row r="3937" s="4" customFormat="1" customHeight="1"/>
    <row r="3938" s="4" customFormat="1" customHeight="1"/>
    <row r="3939" s="4" customFormat="1" customHeight="1"/>
    <row r="3940" s="4" customFormat="1" customHeight="1"/>
    <row r="3941" s="4" customFormat="1" customHeight="1"/>
    <row r="3942" s="4" customFormat="1" customHeight="1"/>
    <row r="3943" s="4" customFormat="1" customHeight="1"/>
    <row r="3944" s="4" customFormat="1" customHeight="1"/>
    <row r="3945" s="4" customFormat="1" customHeight="1"/>
    <row r="3946" s="4" customFormat="1" customHeight="1"/>
    <row r="3947" s="4" customFormat="1" customHeight="1"/>
    <row r="3948" s="4" customFormat="1" customHeight="1"/>
    <row r="3949" s="4" customFormat="1" customHeight="1"/>
    <row r="3950" s="4" customFormat="1" customHeight="1"/>
    <row r="3951" s="4" customFormat="1" customHeight="1"/>
    <row r="3952" s="4" customFormat="1" customHeight="1"/>
    <row r="3953" s="4" customFormat="1" customHeight="1"/>
    <row r="3954" s="4" customFormat="1" customHeight="1"/>
    <row r="3955" s="4" customFormat="1" customHeight="1"/>
    <row r="3956" s="4" customFormat="1" customHeight="1"/>
    <row r="3957" s="4" customFormat="1" customHeight="1"/>
    <row r="3958" s="4" customFormat="1" customHeight="1"/>
    <row r="3959" s="4" customFormat="1" customHeight="1"/>
    <row r="3960" s="4" customFormat="1" customHeight="1"/>
    <row r="3961" s="4" customFormat="1" customHeight="1"/>
    <row r="3962" s="4" customFormat="1" customHeight="1"/>
    <row r="3963" s="4" customFormat="1" customHeight="1"/>
    <row r="3964" s="4" customFormat="1" customHeight="1"/>
    <row r="3965" s="4" customFormat="1" customHeight="1"/>
    <row r="3966" s="4" customFormat="1" customHeight="1"/>
    <row r="3967" s="4" customFormat="1" customHeight="1"/>
    <row r="3968" s="4" customFormat="1" customHeight="1"/>
    <row r="3969" s="4" customFormat="1" customHeight="1"/>
    <row r="3970" s="4" customFormat="1" customHeight="1"/>
    <row r="3971" s="4" customFormat="1" customHeight="1"/>
    <row r="3972" s="4" customFormat="1" customHeight="1"/>
    <row r="3973" s="4" customFormat="1" customHeight="1"/>
    <row r="3974" s="4" customFormat="1" customHeight="1"/>
    <row r="3975" s="4" customFormat="1" customHeight="1"/>
    <row r="3976" s="4" customFormat="1" customHeight="1"/>
    <row r="3977" s="4" customFormat="1" customHeight="1"/>
    <row r="3978" s="4" customFormat="1" customHeight="1"/>
    <row r="3979" s="4" customFormat="1" customHeight="1"/>
    <row r="3980" s="4" customFormat="1" customHeight="1"/>
    <row r="3981" s="4" customFormat="1" customHeight="1"/>
    <row r="3982" s="4" customFormat="1" customHeight="1"/>
    <row r="3983" s="4" customFormat="1" customHeight="1"/>
    <row r="3984" s="4" customFormat="1" customHeight="1"/>
    <row r="3985" s="4" customFormat="1" customHeight="1"/>
    <row r="3986" s="4" customFormat="1" customHeight="1"/>
    <row r="3987" s="4" customFormat="1" customHeight="1"/>
    <row r="3988" s="4" customFormat="1" customHeight="1"/>
    <row r="3989" s="4" customFormat="1" customHeight="1"/>
    <row r="3990" s="4" customFormat="1" customHeight="1"/>
    <row r="3991" s="4" customFormat="1" customHeight="1"/>
    <row r="3992" s="4" customFormat="1" customHeight="1"/>
    <row r="3993" s="4" customFormat="1" customHeight="1"/>
    <row r="3994" s="4" customFormat="1" customHeight="1"/>
    <row r="3995" s="4" customFormat="1" customHeight="1"/>
    <row r="3996" s="4" customFormat="1" customHeight="1"/>
    <row r="3997" s="4" customFormat="1" customHeight="1"/>
    <row r="3998" s="4" customFormat="1" customHeight="1"/>
    <row r="3999" s="4" customFormat="1" customHeight="1"/>
    <row r="4000" s="4" customFormat="1" customHeight="1"/>
    <row r="4001" s="4" customFormat="1" customHeight="1"/>
    <row r="4002" s="4" customFormat="1" customHeight="1"/>
    <row r="4003" s="4" customFormat="1" customHeight="1"/>
    <row r="4004" s="4" customFormat="1" customHeight="1"/>
    <row r="4005" s="4" customFormat="1" customHeight="1"/>
    <row r="4006" s="4" customFormat="1" customHeight="1"/>
    <row r="4007" s="4" customFormat="1" customHeight="1"/>
    <row r="4008" s="4" customFormat="1" customHeight="1"/>
    <row r="4009" s="4" customFormat="1" customHeight="1"/>
    <row r="4010" s="4" customFormat="1" customHeight="1"/>
    <row r="4011" s="4" customFormat="1" customHeight="1"/>
    <row r="4012" s="4" customFormat="1" customHeight="1"/>
    <row r="4013" s="4" customFormat="1" customHeight="1"/>
    <row r="4014" s="4" customFormat="1" customHeight="1"/>
    <row r="4015" s="4" customFormat="1" customHeight="1"/>
    <row r="4016" s="4" customFormat="1" customHeight="1"/>
    <row r="4017" s="4" customFormat="1" customHeight="1"/>
    <row r="4018" s="4" customFormat="1" customHeight="1"/>
    <row r="4019" s="4" customFormat="1" customHeight="1"/>
    <row r="4020" s="4" customFormat="1" customHeight="1"/>
    <row r="4021" s="4" customFormat="1" customHeight="1"/>
    <row r="4022" s="4" customFormat="1" customHeight="1"/>
    <row r="4023" s="4" customFormat="1" customHeight="1"/>
    <row r="4024" s="4" customFormat="1" customHeight="1"/>
    <row r="4025" s="4" customFormat="1" customHeight="1"/>
    <row r="4026" s="4" customFormat="1" customHeight="1"/>
    <row r="4027" s="4" customFormat="1" customHeight="1"/>
    <row r="4028" s="4" customFormat="1" customHeight="1"/>
    <row r="4029" s="4" customFormat="1" customHeight="1"/>
    <row r="4030" s="4" customFormat="1" customHeight="1"/>
    <row r="4031" s="4" customFormat="1" customHeight="1"/>
    <row r="4032" s="4" customFormat="1" customHeight="1"/>
    <row r="4033" s="4" customFormat="1" customHeight="1"/>
    <row r="4034" s="4" customFormat="1" customHeight="1"/>
    <row r="4035" s="4" customFormat="1" customHeight="1"/>
    <row r="4036" s="4" customFormat="1" customHeight="1"/>
    <row r="4037" s="4" customFormat="1" customHeight="1"/>
    <row r="4038" s="4" customFormat="1" customHeight="1"/>
    <row r="4039" s="4" customFormat="1" customHeight="1"/>
    <row r="4040" s="4" customFormat="1" customHeight="1"/>
    <row r="4041" s="4" customFormat="1" customHeight="1"/>
    <row r="4042" s="4" customFormat="1" customHeight="1"/>
    <row r="4043" s="4" customFormat="1" customHeight="1"/>
    <row r="4044" s="4" customFormat="1" customHeight="1"/>
    <row r="4045" s="4" customFormat="1" customHeight="1"/>
    <row r="4046" s="4" customFormat="1" customHeight="1"/>
    <row r="4047" s="4" customFormat="1" customHeight="1"/>
    <row r="4048" s="4" customFormat="1" customHeight="1"/>
    <row r="4049" s="4" customFormat="1" customHeight="1"/>
    <row r="4050" s="4" customFormat="1" customHeight="1"/>
    <row r="4051" s="4" customFormat="1" customHeight="1"/>
    <row r="4052" s="4" customFormat="1" customHeight="1"/>
    <row r="4053" s="4" customFormat="1" customHeight="1"/>
    <row r="4054" s="4" customFormat="1" customHeight="1"/>
    <row r="4055" s="4" customFormat="1" customHeight="1"/>
    <row r="4056" s="4" customFormat="1" customHeight="1"/>
    <row r="4057" s="4" customFormat="1" customHeight="1"/>
    <row r="4058" s="4" customFormat="1" customHeight="1"/>
    <row r="4059" s="4" customFormat="1" customHeight="1"/>
    <row r="4060" s="4" customFormat="1" customHeight="1"/>
    <row r="4061" s="4" customFormat="1" customHeight="1"/>
    <row r="4062" s="4" customFormat="1" customHeight="1"/>
    <row r="4063" s="4" customFormat="1" customHeight="1"/>
    <row r="4064" s="4" customFormat="1" customHeight="1"/>
    <row r="4065" s="4" customFormat="1" customHeight="1"/>
    <row r="4066" s="4" customFormat="1" customHeight="1"/>
    <row r="4067" s="4" customFormat="1" customHeight="1"/>
    <row r="4068" s="4" customFormat="1" customHeight="1"/>
    <row r="4069" s="4" customFormat="1" customHeight="1"/>
    <row r="4070" s="4" customFormat="1" customHeight="1"/>
    <row r="4071" s="4" customFormat="1" customHeight="1"/>
    <row r="4072" s="4" customFormat="1" customHeight="1"/>
    <row r="4073" s="4" customFormat="1" customHeight="1"/>
    <row r="4074" s="4" customFormat="1" customHeight="1"/>
    <row r="4075" s="4" customFormat="1" customHeight="1"/>
    <row r="4076" s="4" customFormat="1" customHeight="1"/>
    <row r="4077" s="4" customFormat="1" customHeight="1"/>
    <row r="4078" s="4" customFormat="1" customHeight="1"/>
    <row r="4079" s="4" customFormat="1" customHeight="1"/>
    <row r="4080" s="4" customFormat="1" customHeight="1"/>
    <row r="4081" s="4" customFormat="1" customHeight="1"/>
    <row r="4082" s="4" customFormat="1" customHeight="1"/>
    <row r="4083" s="4" customFormat="1" customHeight="1"/>
    <row r="4084" s="4" customFormat="1" customHeight="1"/>
    <row r="4085" s="4" customFormat="1" customHeight="1"/>
    <row r="4086" s="4" customFormat="1" customHeight="1"/>
    <row r="4087" s="4" customFormat="1" customHeight="1"/>
    <row r="4088" s="4" customFormat="1" customHeight="1"/>
    <row r="4089" s="4" customFormat="1" customHeight="1"/>
    <row r="4090" s="4" customFormat="1" customHeight="1"/>
    <row r="4091" s="4" customFormat="1" customHeight="1"/>
    <row r="4092" s="4" customFormat="1" customHeight="1"/>
    <row r="4093" s="4" customFormat="1" customHeight="1"/>
    <row r="4094" s="4" customFormat="1" customHeight="1"/>
    <row r="4095" s="4" customFormat="1" customHeight="1"/>
    <row r="4096" s="4" customFormat="1" customHeight="1"/>
    <row r="4097" s="4" customFormat="1" customHeight="1"/>
    <row r="4098" s="4" customFormat="1" customHeight="1"/>
    <row r="4099" s="4" customFormat="1" customHeight="1"/>
    <row r="4100" s="4" customFormat="1" customHeight="1"/>
    <row r="4101" s="4" customFormat="1" customHeight="1"/>
    <row r="4102" s="4" customFormat="1" customHeight="1"/>
    <row r="4103" s="4" customFormat="1" customHeight="1"/>
    <row r="4104" s="4" customFormat="1" customHeight="1"/>
    <row r="4105" s="4" customFormat="1" customHeight="1"/>
    <row r="4106" s="4" customFormat="1" customHeight="1"/>
    <row r="4107" s="4" customFormat="1" customHeight="1"/>
    <row r="4108" s="4" customFormat="1" customHeight="1"/>
    <row r="4109" s="4" customFormat="1" customHeight="1"/>
    <row r="4110" s="4" customFormat="1" customHeight="1"/>
    <row r="4111" s="4" customFormat="1" customHeight="1"/>
    <row r="4112" s="4" customFormat="1" customHeight="1"/>
    <row r="4113" s="4" customFormat="1" customHeight="1"/>
    <row r="4114" s="4" customFormat="1" customHeight="1"/>
    <row r="4115" s="4" customFormat="1" customHeight="1"/>
    <row r="4116" s="4" customFormat="1" customHeight="1"/>
    <row r="4117" s="4" customFormat="1" customHeight="1"/>
    <row r="4118" s="4" customFormat="1" customHeight="1"/>
    <row r="4119" s="4" customFormat="1" customHeight="1"/>
    <row r="4120" s="4" customFormat="1" customHeight="1"/>
    <row r="4121" s="4" customFormat="1" customHeight="1"/>
    <row r="4122" s="4" customFormat="1" customHeight="1"/>
    <row r="4123" s="4" customFormat="1" customHeight="1"/>
    <row r="4124" s="4" customFormat="1" customHeight="1"/>
    <row r="4125" s="4" customFormat="1" customHeight="1"/>
    <row r="4126" s="4" customFormat="1" customHeight="1"/>
    <row r="4127" s="4" customFormat="1" customHeight="1"/>
    <row r="4128" s="4" customFormat="1" customHeight="1"/>
    <row r="4129" s="4" customFormat="1" customHeight="1"/>
    <row r="4130" s="4" customFormat="1" customHeight="1"/>
    <row r="4131" s="4" customFormat="1" customHeight="1"/>
    <row r="4132" s="4" customFormat="1" customHeight="1"/>
    <row r="4133" s="4" customFormat="1" customHeight="1"/>
    <row r="4134" s="4" customFormat="1" customHeight="1"/>
    <row r="4135" s="4" customFormat="1" customHeight="1"/>
    <row r="4136" s="4" customFormat="1" customHeight="1"/>
    <row r="4137" s="4" customFormat="1" customHeight="1"/>
    <row r="4138" s="4" customFormat="1" customHeight="1"/>
    <row r="4139" s="4" customFormat="1" customHeight="1"/>
    <row r="4140" s="4" customFormat="1" customHeight="1"/>
    <row r="4141" s="4" customFormat="1" customHeight="1"/>
    <row r="4142" s="4" customFormat="1" customHeight="1"/>
    <row r="4143" s="4" customFormat="1" customHeight="1"/>
    <row r="4144" s="4" customFormat="1" customHeight="1"/>
    <row r="4145" s="4" customFormat="1" customHeight="1"/>
    <row r="4146" s="4" customFormat="1" customHeight="1"/>
    <row r="4147" s="4" customFormat="1" customHeight="1"/>
    <row r="4148" s="4" customFormat="1" customHeight="1"/>
    <row r="4149" s="4" customFormat="1" customHeight="1"/>
    <row r="4150" s="4" customFormat="1" customHeight="1"/>
    <row r="4151" s="4" customFormat="1" customHeight="1"/>
    <row r="4152" s="4" customFormat="1" customHeight="1"/>
    <row r="4153" s="4" customFormat="1" customHeight="1"/>
    <row r="4154" s="4" customFormat="1" customHeight="1"/>
    <row r="4155" s="4" customFormat="1" customHeight="1"/>
    <row r="4156" s="4" customFormat="1" customHeight="1"/>
    <row r="4157" s="4" customFormat="1" customHeight="1"/>
    <row r="4158" s="4" customFormat="1" customHeight="1"/>
    <row r="4159" s="4" customFormat="1" customHeight="1"/>
    <row r="4160" s="4" customFormat="1" customHeight="1"/>
    <row r="4161" s="4" customFormat="1" customHeight="1"/>
    <row r="4162" s="4" customFormat="1" customHeight="1"/>
    <row r="4163" s="4" customFormat="1" customHeight="1"/>
    <row r="4164" s="4" customFormat="1" customHeight="1"/>
    <row r="4165" s="4" customFormat="1" customHeight="1"/>
    <row r="4166" s="4" customFormat="1" customHeight="1"/>
    <row r="4167" s="4" customFormat="1" customHeight="1"/>
    <row r="4168" s="4" customFormat="1" customHeight="1"/>
    <row r="4169" s="4" customFormat="1" customHeight="1"/>
    <row r="4170" s="4" customFormat="1" customHeight="1"/>
    <row r="4171" s="4" customFormat="1" customHeight="1"/>
    <row r="4172" s="4" customFormat="1" customHeight="1"/>
    <row r="4173" s="4" customFormat="1" customHeight="1"/>
    <row r="4174" s="4" customFormat="1" customHeight="1"/>
    <row r="4175" s="4" customFormat="1" customHeight="1"/>
    <row r="4176" s="4" customFormat="1" customHeight="1"/>
    <row r="4177" s="4" customFormat="1" customHeight="1"/>
    <row r="4178" s="4" customFormat="1" customHeight="1"/>
    <row r="4179" s="4" customFormat="1" customHeight="1"/>
    <row r="4180" s="4" customFormat="1" customHeight="1"/>
    <row r="4181" s="4" customFormat="1" customHeight="1"/>
    <row r="4182" s="4" customFormat="1" customHeight="1"/>
    <row r="4183" s="4" customFormat="1" customHeight="1"/>
    <row r="4184" s="4" customFormat="1" customHeight="1"/>
    <row r="4185" s="4" customFormat="1" customHeight="1"/>
    <row r="4186" s="4" customFormat="1" customHeight="1"/>
    <row r="4187" s="4" customFormat="1" customHeight="1"/>
    <row r="4188" s="4" customFormat="1" customHeight="1"/>
    <row r="4189" s="4" customFormat="1" customHeight="1"/>
    <row r="4190" s="4" customFormat="1" customHeight="1"/>
    <row r="4191" s="4" customFormat="1" customHeight="1"/>
    <row r="4192" s="4" customFormat="1" customHeight="1"/>
    <row r="4193" s="4" customFormat="1" customHeight="1"/>
    <row r="4194" s="4" customFormat="1" customHeight="1"/>
    <row r="4195" s="4" customFormat="1" customHeight="1"/>
    <row r="4196" s="4" customFormat="1" customHeight="1"/>
    <row r="4197" s="4" customFormat="1" customHeight="1"/>
    <row r="4198" s="4" customFormat="1" customHeight="1"/>
    <row r="4199" s="4" customFormat="1" customHeight="1"/>
    <row r="4200" s="4" customFormat="1" customHeight="1"/>
    <row r="4201" s="4" customFormat="1" customHeight="1"/>
    <row r="4202" s="4" customFormat="1" customHeight="1"/>
    <row r="4203" s="4" customFormat="1" customHeight="1"/>
    <row r="4204" s="4" customFormat="1" customHeight="1"/>
    <row r="4205" s="4" customFormat="1" customHeight="1"/>
    <row r="4206" s="4" customFormat="1" customHeight="1"/>
    <row r="4207" s="4" customFormat="1" customHeight="1"/>
    <row r="4208" s="4" customFormat="1" customHeight="1"/>
    <row r="4209" s="4" customFormat="1" customHeight="1"/>
    <row r="4210" s="4" customFormat="1" customHeight="1"/>
    <row r="4211" s="4" customFormat="1" customHeight="1"/>
    <row r="4212" s="4" customFormat="1" customHeight="1"/>
    <row r="4213" s="4" customFormat="1" customHeight="1"/>
    <row r="4214" s="4" customFormat="1" customHeight="1"/>
    <row r="4215" s="4" customFormat="1" customHeight="1"/>
    <row r="4216" s="4" customFormat="1" customHeight="1"/>
    <row r="4217" s="4" customFormat="1" customHeight="1"/>
    <row r="4218" s="4" customFormat="1" customHeight="1"/>
    <row r="4219" s="4" customFormat="1" customHeight="1"/>
    <row r="4220" s="4" customFormat="1" customHeight="1"/>
    <row r="4221" s="4" customFormat="1" customHeight="1"/>
    <row r="4222" s="4" customFormat="1" customHeight="1"/>
    <row r="4223" s="4" customFormat="1" customHeight="1"/>
    <row r="4224" s="4" customFormat="1" customHeight="1"/>
    <row r="4225" s="4" customFormat="1" customHeight="1"/>
    <row r="4226" s="4" customFormat="1" customHeight="1"/>
    <row r="4227" s="4" customFormat="1" customHeight="1"/>
    <row r="4228" s="4" customFormat="1" customHeight="1"/>
    <row r="4229" s="4" customFormat="1" customHeight="1"/>
    <row r="4230" s="4" customFormat="1" customHeight="1"/>
    <row r="4231" s="4" customFormat="1" customHeight="1"/>
    <row r="4232" s="4" customFormat="1" customHeight="1"/>
    <row r="4233" s="4" customFormat="1" customHeight="1"/>
    <row r="4234" s="4" customFormat="1" customHeight="1"/>
    <row r="4235" s="4" customFormat="1" customHeight="1"/>
    <row r="4236" s="4" customFormat="1" customHeight="1"/>
    <row r="4237" s="4" customFormat="1" customHeight="1"/>
    <row r="4238" s="4" customFormat="1" customHeight="1"/>
    <row r="4239" s="4" customFormat="1" customHeight="1"/>
    <row r="4240" s="4" customFormat="1" customHeight="1"/>
    <row r="4241" s="4" customFormat="1" customHeight="1"/>
    <row r="4242" s="4" customFormat="1" customHeight="1"/>
    <row r="4243" s="4" customFormat="1" customHeight="1"/>
    <row r="4244" s="4" customFormat="1" customHeight="1"/>
    <row r="4245" s="4" customFormat="1" customHeight="1"/>
    <row r="4246" s="4" customFormat="1" customHeight="1"/>
    <row r="4247" s="4" customFormat="1" customHeight="1"/>
    <row r="4248" s="4" customFormat="1" customHeight="1"/>
    <row r="4249" s="4" customFormat="1" customHeight="1"/>
    <row r="4250" s="4" customFormat="1" customHeight="1"/>
    <row r="4251" s="4" customFormat="1" customHeight="1"/>
    <row r="4252" s="4" customFormat="1" customHeight="1"/>
    <row r="4253" s="4" customFormat="1" customHeight="1"/>
    <row r="4254" s="4" customFormat="1" customHeight="1"/>
    <row r="4255" s="4" customFormat="1" customHeight="1"/>
    <row r="4256" s="4" customFormat="1" customHeight="1"/>
    <row r="4257" s="4" customFormat="1" customHeight="1"/>
    <row r="4258" s="4" customFormat="1" customHeight="1"/>
    <row r="4259" s="4" customFormat="1" customHeight="1"/>
    <row r="4260" s="4" customFormat="1" customHeight="1"/>
    <row r="4261" s="4" customFormat="1" customHeight="1"/>
    <row r="4262" s="4" customFormat="1" customHeight="1"/>
    <row r="4263" s="4" customFormat="1" customHeight="1"/>
    <row r="4264" s="4" customFormat="1" customHeight="1"/>
    <row r="4265" s="4" customFormat="1" customHeight="1"/>
    <row r="4266" s="4" customFormat="1" customHeight="1"/>
    <row r="4267" s="4" customFormat="1" customHeight="1"/>
    <row r="4268" s="4" customFormat="1" customHeight="1"/>
    <row r="4269" s="4" customFormat="1" customHeight="1"/>
    <row r="4270" s="4" customFormat="1" customHeight="1"/>
    <row r="4271" s="4" customFormat="1" customHeight="1"/>
    <row r="4272" s="4" customFormat="1" customHeight="1"/>
    <row r="4273" s="4" customFormat="1" customHeight="1"/>
    <row r="4274" s="4" customFormat="1" customHeight="1"/>
    <row r="4275" s="4" customFormat="1" customHeight="1"/>
    <row r="4276" s="4" customFormat="1" customHeight="1"/>
    <row r="4277" s="4" customFormat="1" customHeight="1"/>
    <row r="4278" s="4" customFormat="1" customHeight="1"/>
    <row r="4279" s="4" customFormat="1" customHeight="1"/>
    <row r="4280" s="4" customFormat="1" customHeight="1"/>
    <row r="4281" s="4" customFormat="1" customHeight="1"/>
    <row r="4282" s="4" customFormat="1" customHeight="1"/>
    <row r="4283" s="4" customFormat="1" customHeight="1"/>
    <row r="4284" s="4" customFormat="1" customHeight="1"/>
    <row r="4285" s="4" customFormat="1" customHeight="1"/>
    <row r="4286" s="4" customFormat="1" customHeight="1"/>
    <row r="4287" s="4" customFormat="1" customHeight="1"/>
    <row r="4288" s="4" customFormat="1" customHeight="1"/>
    <row r="4289" s="4" customFormat="1" customHeight="1"/>
    <row r="4290" s="4" customFormat="1" customHeight="1"/>
    <row r="4291" s="4" customFormat="1" customHeight="1"/>
    <row r="4292" s="4" customFormat="1" customHeight="1"/>
    <row r="4293" s="4" customFormat="1" customHeight="1"/>
    <row r="4294" s="4" customFormat="1" customHeight="1"/>
    <row r="4295" s="4" customFormat="1" customHeight="1"/>
    <row r="4296" s="4" customFormat="1" customHeight="1"/>
    <row r="4297" s="4" customFormat="1" customHeight="1"/>
    <row r="4298" s="4" customFormat="1" customHeight="1"/>
    <row r="4299" s="4" customFormat="1" customHeight="1"/>
    <row r="4300" s="4" customFormat="1" customHeight="1"/>
    <row r="4301" s="4" customFormat="1" customHeight="1"/>
    <row r="4302" s="4" customFormat="1" customHeight="1"/>
    <row r="4303" s="4" customFormat="1" customHeight="1"/>
    <row r="4304" s="4" customFormat="1" customHeight="1"/>
    <row r="4305" s="4" customFormat="1" customHeight="1"/>
    <row r="4306" s="4" customFormat="1" customHeight="1"/>
    <row r="4307" s="4" customFormat="1" customHeight="1"/>
    <row r="4308" s="4" customFormat="1" customHeight="1"/>
    <row r="4309" s="4" customFormat="1" customHeight="1"/>
    <row r="4310" s="4" customFormat="1" customHeight="1"/>
    <row r="4311" s="4" customFormat="1" customHeight="1"/>
    <row r="4312" s="4" customFormat="1" customHeight="1"/>
    <row r="4313" s="4" customFormat="1" customHeight="1"/>
    <row r="4314" s="4" customFormat="1" customHeight="1"/>
    <row r="4315" s="4" customFormat="1" customHeight="1"/>
    <row r="4316" s="4" customFormat="1" customHeight="1"/>
    <row r="4317" s="4" customFormat="1" customHeight="1"/>
    <row r="4318" s="4" customFormat="1" customHeight="1"/>
    <row r="4319" s="4" customFormat="1" customHeight="1"/>
    <row r="4320" s="4" customFormat="1" customHeight="1"/>
    <row r="4321" s="4" customFormat="1" customHeight="1"/>
    <row r="4322" s="4" customFormat="1" customHeight="1"/>
    <row r="4323" s="4" customFormat="1" customHeight="1"/>
    <row r="4324" s="4" customFormat="1" customHeight="1"/>
    <row r="4325" s="4" customFormat="1" customHeight="1"/>
    <row r="4326" s="4" customFormat="1" customHeight="1"/>
    <row r="4327" s="4" customFormat="1" customHeight="1"/>
    <row r="4328" s="4" customFormat="1" customHeight="1"/>
    <row r="4329" s="4" customFormat="1" customHeight="1"/>
    <row r="4330" s="4" customFormat="1" customHeight="1"/>
    <row r="4331" s="4" customFormat="1" customHeight="1"/>
    <row r="4332" s="4" customFormat="1" customHeight="1"/>
    <row r="4333" s="4" customFormat="1" customHeight="1"/>
    <row r="4334" s="4" customFormat="1" customHeight="1"/>
    <row r="4335" s="4" customFormat="1" customHeight="1"/>
    <row r="4336" s="4" customFormat="1" customHeight="1"/>
    <row r="4337" s="4" customFormat="1" customHeight="1"/>
    <row r="4338" s="4" customFormat="1" customHeight="1"/>
    <row r="4339" s="4" customFormat="1" customHeight="1"/>
    <row r="4340" s="4" customFormat="1" customHeight="1"/>
    <row r="4341" s="4" customFormat="1" customHeight="1"/>
    <row r="4342" s="4" customFormat="1" customHeight="1"/>
    <row r="4343" s="4" customFormat="1" customHeight="1"/>
    <row r="4344" s="4" customFormat="1" customHeight="1"/>
    <row r="4345" s="4" customFormat="1" customHeight="1"/>
    <row r="4346" s="4" customFormat="1" customHeight="1"/>
    <row r="4347" s="4" customFormat="1" customHeight="1"/>
    <row r="4348" s="4" customFormat="1" customHeight="1"/>
    <row r="4349" s="4" customFormat="1" customHeight="1"/>
    <row r="4350" s="4" customFormat="1" customHeight="1"/>
    <row r="4351" s="4" customFormat="1" customHeight="1"/>
    <row r="4352" s="4" customFormat="1" customHeight="1"/>
    <row r="4353" s="4" customFormat="1" customHeight="1"/>
    <row r="4354" s="4" customFormat="1" customHeight="1"/>
    <row r="4355" s="4" customFormat="1" customHeight="1"/>
    <row r="4356" s="4" customFormat="1" customHeight="1"/>
    <row r="4357" s="4" customFormat="1" customHeight="1"/>
    <row r="4358" s="4" customFormat="1" customHeight="1"/>
    <row r="4359" s="4" customFormat="1" customHeight="1"/>
    <row r="4360" s="4" customFormat="1" customHeight="1"/>
    <row r="4361" s="4" customFormat="1" customHeight="1"/>
    <row r="4362" s="4" customFormat="1" customHeight="1"/>
    <row r="4363" s="4" customFormat="1" customHeight="1"/>
    <row r="4364" s="4" customFormat="1" customHeight="1"/>
    <row r="4365" s="4" customFormat="1" customHeight="1"/>
    <row r="4366" s="4" customFormat="1" customHeight="1"/>
    <row r="4367" s="4" customFormat="1" customHeight="1"/>
    <row r="4368" s="4" customFormat="1" customHeight="1"/>
    <row r="4369" s="4" customFormat="1" customHeight="1"/>
    <row r="4370" s="4" customFormat="1" customHeight="1"/>
    <row r="4371" s="4" customFormat="1" customHeight="1"/>
    <row r="4372" s="4" customFormat="1" customHeight="1"/>
    <row r="4373" s="4" customFormat="1" customHeight="1"/>
    <row r="4374" s="4" customFormat="1" customHeight="1"/>
    <row r="4375" s="4" customFormat="1" customHeight="1"/>
    <row r="4376" s="4" customFormat="1" customHeight="1"/>
    <row r="4377" s="4" customFormat="1" customHeight="1"/>
    <row r="4378" s="4" customFormat="1" customHeight="1"/>
    <row r="4379" s="4" customFormat="1" customHeight="1"/>
    <row r="4380" s="4" customFormat="1" customHeight="1"/>
    <row r="4381" s="4" customFormat="1" customHeight="1"/>
    <row r="4382" s="4" customFormat="1" customHeight="1"/>
    <row r="4383" s="4" customFormat="1" customHeight="1"/>
    <row r="4384" s="4" customFormat="1" customHeight="1"/>
    <row r="4385" s="4" customFormat="1" customHeight="1"/>
    <row r="4386" s="4" customFormat="1" customHeight="1"/>
    <row r="4387" s="4" customFormat="1" customHeight="1"/>
    <row r="4388" s="4" customFormat="1" customHeight="1"/>
    <row r="4389" s="4" customFormat="1" customHeight="1"/>
    <row r="4390" s="4" customFormat="1" customHeight="1"/>
    <row r="4391" s="4" customFormat="1" customHeight="1"/>
    <row r="4392" s="4" customFormat="1" customHeight="1"/>
    <row r="4393" s="4" customFormat="1" customHeight="1"/>
    <row r="4394" s="4" customFormat="1" customHeight="1"/>
    <row r="4395" s="4" customFormat="1" customHeight="1"/>
    <row r="4396" s="4" customFormat="1" customHeight="1"/>
    <row r="4397" s="4" customFormat="1" customHeight="1"/>
    <row r="4398" s="4" customFormat="1" customHeight="1"/>
    <row r="4399" s="4" customFormat="1" customHeight="1"/>
    <row r="4400" s="4" customFormat="1" customHeight="1"/>
    <row r="4401" s="4" customFormat="1" customHeight="1"/>
    <row r="4402" s="4" customFormat="1" customHeight="1"/>
    <row r="4403" s="4" customFormat="1" customHeight="1"/>
    <row r="4404" s="4" customFormat="1" customHeight="1"/>
    <row r="4405" s="4" customFormat="1" customHeight="1"/>
    <row r="4406" s="4" customFormat="1" customHeight="1"/>
    <row r="4407" s="4" customFormat="1" customHeight="1"/>
    <row r="4408" s="4" customFormat="1" customHeight="1"/>
    <row r="4409" s="4" customFormat="1" customHeight="1"/>
    <row r="4410" s="4" customFormat="1" customHeight="1"/>
    <row r="4411" s="4" customFormat="1" customHeight="1"/>
    <row r="4412" s="4" customFormat="1" customHeight="1"/>
    <row r="4413" s="4" customFormat="1" customHeight="1"/>
    <row r="4414" s="4" customFormat="1" customHeight="1"/>
    <row r="4415" s="4" customFormat="1" customHeight="1"/>
    <row r="4416" s="4" customFormat="1" customHeight="1"/>
    <row r="4417" s="4" customFormat="1" customHeight="1"/>
    <row r="4418" s="4" customFormat="1" customHeight="1"/>
    <row r="4419" s="4" customFormat="1" customHeight="1"/>
    <row r="4420" s="4" customFormat="1" customHeight="1"/>
    <row r="4421" s="4" customFormat="1" customHeight="1"/>
    <row r="4422" s="4" customFormat="1" customHeight="1"/>
    <row r="4423" s="4" customFormat="1" customHeight="1"/>
    <row r="4424" s="4" customFormat="1" customHeight="1"/>
    <row r="4425" s="4" customFormat="1" customHeight="1"/>
    <row r="4426" s="4" customFormat="1" customHeight="1"/>
    <row r="4427" s="4" customFormat="1" customHeight="1"/>
    <row r="4428" s="4" customFormat="1" customHeight="1"/>
    <row r="4429" s="4" customFormat="1" customHeight="1"/>
    <row r="4430" s="4" customFormat="1" customHeight="1"/>
    <row r="4431" s="4" customFormat="1" customHeight="1"/>
    <row r="4432" s="4" customFormat="1" customHeight="1"/>
    <row r="4433" s="4" customFormat="1" customHeight="1"/>
    <row r="4434" s="4" customFormat="1" customHeight="1"/>
    <row r="4435" s="4" customFormat="1" customHeight="1"/>
    <row r="4436" s="4" customFormat="1" customHeight="1"/>
    <row r="4437" s="4" customFormat="1" customHeight="1"/>
    <row r="4438" s="4" customFormat="1" customHeight="1"/>
    <row r="4439" s="4" customFormat="1" customHeight="1"/>
    <row r="4440" s="4" customFormat="1" customHeight="1"/>
    <row r="4441" s="4" customFormat="1" customHeight="1"/>
    <row r="4442" s="4" customFormat="1" customHeight="1"/>
    <row r="4443" s="4" customFormat="1" customHeight="1"/>
    <row r="4444" s="4" customFormat="1" customHeight="1"/>
    <row r="4445" s="4" customFormat="1" customHeight="1"/>
    <row r="4446" s="4" customFormat="1" customHeight="1"/>
    <row r="4447" s="4" customFormat="1" customHeight="1"/>
    <row r="4448" s="4" customFormat="1" customHeight="1"/>
    <row r="4449" s="4" customFormat="1" customHeight="1"/>
    <row r="4450" s="4" customFormat="1" customHeight="1"/>
    <row r="4451" s="4" customFormat="1" customHeight="1"/>
    <row r="4452" s="4" customFormat="1" customHeight="1"/>
    <row r="4453" s="4" customFormat="1" customHeight="1"/>
    <row r="4454" s="4" customFormat="1" customHeight="1"/>
    <row r="4455" s="4" customFormat="1" customHeight="1"/>
    <row r="4456" s="4" customFormat="1" customHeight="1"/>
    <row r="4457" s="4" customFormat="1" customHeight="1"/>
    <row r="4458" s="4" customFormat="1" customHeight="1"/>
    <row r="4459" s="4" customFormat="1" customHeight="1"/>
    <row r="4460" s="4" customFormat="1" customHeight="1"/>
    <row r="4461" s="4" customFormat="1" customHeight="1"/>
    <row r="4462" s="4" customFormat="1" customHeight="1"/>
    <row r="4463" s="4" customFormat="1" customHeight="1"/>
    <row r="4464" s="4" customFormat="1" customHeight="1"/>
    <row r="4465" s="4" customFormat="1" customHeight="1"/>
    <row r="4466" s="4" customFormat="1" customHeight="1"/>
    <row r="4467" s="4" customFormat="1" customHeight="1"/>
    <row r="4468" s="4" customFormat="1" customHeight="1"/>
    <row r="4469" s="4" customFormat="1" customHeight="1"/>
    <row r="4470" s="4" customFormat="1" customHeight="1"/>
    <row r="4471" s="4" customFormat="1" customHeight="1"/>
    <row r="4472" s="4" customFormat="1" customHeight="1"/>
    <row r="4473" s="4" customFormat="1" customHeight="1"/>
    <row r="4474" s="4" customFormat="1" customHeight="1"/>
    <row r="4475" s="4" customFormat="1" customHeight="1"/>
    <row r="4476" s="4" customFormat="1" customHeight="1"/>
    <row r="4477" s="4" customFormat="1" customHeight="1"/>
    <row r="4478" s="4" customFormat="1" customHeight="1"/>
    <row r="4479" s="4" customFormat="1" customHeight="1"/>
    <row r="4480" s="4" customFormat="1" customHeight="1"/>
    <row r="4481" s="4" customFormat="1" customHeight="1"/>
    <row r="4482" s="4" customFormat="1" customHeight="1"/>
    <row r="4483" s="4" customFormat="1" customHeight="1"/>
    <row r="4484" s="4" customFormat="1" customHeight="1"/>
    <row r="4485" s="4" customFormat="1" customHeight="1"/>
    <row r="4486" s="4" customFormat="1" customHeight="1"/>
    <row r="4487" s="4" customFormat="1" customHeight="1"/>
    <row r="4488" s="4" customFormat="1" customHeight="1"/>
    <row r="4489" s="4" customFormat="1" customHeight="1"/>
    <row r="4490" s="4" customFormat="1" customHeight="1"/>
    <row r="4491" s="4" customFormat="1" customHeight="1"/>
    <row r="4492" s="4" customFormat="1" customHeight="1"/>
    <row r="4493" s="4" customFormat="1" customHeight="1"/>
    <row r="4494" s="4" customFormat="1" customHeight="1"/>
    <row r="4495" s="4" customFormat="1" customHeight="1"/>
    <row r="4496" s="4" customFormat="1" customHeight="1"/>
    <row r="4497" s="4" customFormat="1" customHeight="1"/>
    <row r="4498" s="4" customFormat="1" customHeight="1"/>
    <row r="4499" s="4" customFormat="1" customHeight="1"/>
    <row r="4500" s="4" customFormat="1" customHeight="1"/>
    <row r="4501" s="4" customFormat="1" customHeight="1"/>
    <row r="4502" s="4" customFormat="1" customHeight="1"/>
    <row r="4503" s="4" customFormat="1" customHeight="1"/>
    <row r="4504" s="4" customFormat="1" customHeight="1"/>
    <row r="4505" s="4" customFormat="1" customHeight="1"/>
    <row r="4506" s="4" customFormat="1" customHeight="1"/>
    <row r="4507" s="4" customFormat="1" customHeight="1"/>
    <row r="4508" s="4" customFormat="1" customHeight="1"/>
    <row r="4509" s="4" customFormat="1" customHeight="1"/>
    <row r="4510" s="4" customFormat="1" customHeight="1"/>
    <row r="4511" s="4" customFormat="1" customHeight="1"/>
    <row r="4512" s="4" customFormat="1" customHeight="1"/>
    <row r="4513" s="4" customFormat="1" customHeight="1"/>
    <row r="4514" s="4" customFormat="1" customHeight="1"/>
    <row r="4515" s="4" customFormat="1" customHeight="1"/>
    <row r="4516" s="4" customFormat="1" customHeight="1"/>
    <row r="4517" s="4" customFormat="1" customHeight="1"/>
    <row r="4518" s="4" customFormat="1" customHeight="1"/>
    <row r="4519" s="4" customFormat="1" customHeight="1"/>
    <row r="4520" s="4" customFormat="1" customHeight="1"/>
    <row r="4521" s="4" customFormat="1" customHeight="1"/>
    <row r="4522" s="4" customFormat="1" customHeight="1"/>
    <row r="4523" s="4" customFormat="1" customHeight="1"/>
    <row r="4524" s="4" customFormat="1" customHeight="1"/>
    <row r="4525" s="4" customFormat="1" customHeight="1"/>
    <row r="4526" s="4" customFormat="1" customHeight="1"/>
    <row r="4527" s="4" customFormat="1" customHeight="1"/>
    <row r="4528" s="4" customFormat="1" customHeight="1"/>
    <row r="4529" s="4" customFormat="1" customHeight="1"/>
    <row r="4530" s="4" customFormat="1" customHeight="1"/>
    <row r="4531" s="4" customFormat="1" customHeight="1"/>
    <row r="4532" s="4" customFormat="1" customHeight="1"/>
    <row r="4533" s="4" customFormat="1" customHeight="1"/>
    <row r="4534" s="4" customFormat="1" customHeight="1"/>
    <row r="4535" s="4" customFormat="1" customHeight="1"/>
    <row r="4536" s="4" customFormat="1" customHeight="1"/>
    <row r="4537" s="4" customFormat="1" customHeight="1"/>
    <row r="4538" s="4" customFormat="1" customHeight="1"/>
    <row r="4539" s="4" customFormat="1" customHeight="1"/>
    <row r="4540" s="4" customFormat="1" customHeight="1"/>
    <row r="4541" s="4" customFormat="1" customHeight="1"/>
    <row r="4542" s="4" customFormat="1" customHeight="1"/>
    <row r="4543" s="4" customFormat="1" customHeight="1"/>
    <row r="4544" s="4" customFormat="1" customHeight="1"/>
    <row r="4545" s="4" customFormat="1" customHeight="1"/>
    <row r="4546" s="4" customFormat="1" customHeight="1"/>
    <row r="4547" s="4" customFormat="1" customHeight="1"/>
    <row r="4548" s="4" customFormat="1" customHeight="1"/>
    <row r="4549" s="4" customFormat="1" customHeight="1"/>
    <row r="4550" s="4" customFormat="1" customHeight="1"/>
    <row r="4551" s="4" customFormat="1" customHeight="1"/>
    <row r="4552" s="4" customFormat="1" customHeight="1"/>
    <row r="4553" s="4" customFormat="1" customHeight="1"/>
    <row r="4554" s="4" customFormat="1" customHeight="1"/>
    <row r="4555" s="4" customFormat="1" customHeight="1"/>
    <row r="4556" s="4" customFormat="1" customHeight="1"/>
    <row r="4557" s="4" customFormat="1" customHeight="1"/>
    <row r="4558" s="4" customFormat="1" customHeight="1"/>
    <row r="4559" s="4" customFormat="1" customHeight="1"/>
    <row r="4560" s="4" customFormat="1" customHeight="1"/>
    <row r="4561" s="4" customFormat="1" customHeight="1"/>
    <row r="4562" s="4" customFormat="1" customHeight="1"/>
    <row r="4563" s="4" customFormat="1" customHeight="1"/>
    <row r="4564" s="4" customFormat="1" customHeight="1"/>
    <row r="4565" s="4" customFormat="1" customHeight="1"/>
    <row r="4566" s="4" customFormat="1" customHeight="1"/>
    <row r="4567" s="4" customFormat="1" customHeight="1"/>
    <row r="4568" s="4" customFormat="1" customHeight="1"/>
    <row r="4569" s="4" customFormat="1" customHeight="1"/>
    <row r="4570" s="4" customFormat="1" customHeight="1"/>
    <row r="4571" s="4" customFormat="1" customHeight="1"/>
    <row r="4572" s="4" customFormat="1" customHeight="1"/>
    <row r="4573" s="4" customFormat="1" customHeight="1"/>
    <row r="4574" s="4" customFormat="1" customHeight="1"/>
    <row r="4575" s="4" customFormat="1" customHeight="1"/>
    <row r="4576" s="4" customFormat="1" customHeight="1"/>
    <row r="4577" s="4" customFormat="1" customHeight="1"/>
    <row r="4578" s="4" customFormat="1" customHeight="1"/>
    <row r="4579" s="4" customFormat="1" customHeight="1"/>
    <row r="4580" s="4" customFormat="1" customHeight="1"/>
    <row r="4581" s="4" customFormat="1" customHeight="1"/>
    <row r="4582" s="4" customFormat="1" customHeight="1"/>
    <row r="4583" s="4" customFormat="1" customHeight="1"/>
    <row r="4584" s="4" customFormat="1" customHeight="1"/>
    <row r="4585" s="4" customFormat="1" customHeight="1"/>
    <row r="4586" s="4" customFormat="1" customHeight="1"/>
    <row r="4587" s="4" customFormat="1" customHeight="1"/>
    <row r="4588" s="4" customFormat="1" customHeight="1"/>
    <row r="4589" s="4" customFormat="1" customHeight="1"/>
    <row r="4590" s="4" customFormat="1" customHeight="1"/>
    <row r="4591" s="4" customFormat="1" customHeight="1"/>
    <row r="4592" s="4" customFormat="1" customHeight="1"/>
    <row r="4593" s="4" customFormat="1" customHeight="1"/>
    <row r="4594" s="4" customFormat="1" customHeight="1"/>
    <row r="4595" s="4" customFormat="1" customHeight="1"/>
    <row r="4596" s="4" customFormat="1" customHeight="1"/>
    <row r="4597" s="4" customFormat="1" customHeight="1"/>
    <row r="4598" s="4" customFormat="1" customHeight="1"/>
    <row r="4599" s="4" customFormat="1" customHeight="1"/>
    <row r="4600" s="4" customFormat="1" customHeight="1"/>
    <row r="4601" s="4" customFormat="1" customHeight="1"/>
    <row r="4602" s="4" customFormat="1" customHeight="1"/>
    <row r="4603" s="4" customFormat="1" customHeight="1"/>
    <row r="4604" s="4" customFormat="1" customHeight="1"/>
    <row r="4605" s="4" customFormat="1" customHeight="1"/>
    <row r="4606" s="4" customFormat="1" customHeight="1"/>
    <row r="4607" s="4" customFormat="1" customHeight="1"/>
    <row r="4608" s="4" customFormat="1" customHeight="1"/>
    <row r="4609" s="4" customFormat="1" customHeight="1"/>
    <row r="4610" s="4" customFormat="1" customHeight="1"/>
    <row r="4611" s="4" customFormat="1" customHeight="1"/>
    <row r="4612" s="4" customFormat="1" customHeight="1"/>
    <row r="4613" s="4" customFormat="1" customHeight="1"/>
    <row r="4614" s="4" customFormat="1" customHeight="1"/>
    <row r="4615" s="4" customFormat="1" customHeight="1"/>
    <row r="4616" s="4" customFormat="1" customHeight="1"/>
    <row r="4617" s="4" customFormat="1" customHeight="1"/>
    <row r="4618" s="4" customFormat="1" customHeight="1"/>
    <row r="4619" s="4" customFormat="1" customHeight="1"/>
    <row r="4620" s="4" customFormat="1" customHeight="1"/>
    <row r="4621" s="4" customFormat="1" customHeight="1"/>
    <row r="4622" s="4" customFormat="1" customHeight="1"/>
    <row r="4623" s="4" customFormat="1" customHeight="1"/>
    <row r="4624" s="4" customFormat="1" customHeight="1"/>
    <row r="4625" s="4" customFormat="1" customHeight="1"/>
    <row r="4626" s="4" customFormat="1" customHeight="1"/>
    <row r="4627" s="4" customFormat="1" customHeight="1"/>
    <row r="4628" s="4" customFormat="1" customHeight="1"/>
    <row r="4629" s="4" customFormat="1" customHeight="1"/>
    <row r="4630" s="4" customFormat="1" customHeight="1"/>
    <row r="4631" s="4" customFormat="1" customHeight="1"/>
    <row r="4632" s="4" customFormat="1" customHeight="1"/>
    <row r="4633" s="4" customFormat="1" customHeight="1"/>
    <row r="4634" s="4" customFormat="1" customHeight="1"/>
    <row r="4635" s="4" customFormat="1" customHeight="1"/>
    <row r="4636" s="4" customFormat="1" customHeight="1"/>
    <row r="4637" s="4" customFormat="1" customHeight="1"/>
    <row r="4638" s="4" customFormat="1" customHeight="1"/>
    <row r="4639" s="4" customFormat="1" customHeight="1"/>
    <row r="4640" s="4" customFormat="1" customHeight="1"/>
    <row r="4641" s="4" customFormat="1" customHeight="1"/>
    <row r="4642" s="4" customFormat="1" customHeight="1"/>
    <row r="4643" s="4" customFormat="1" customHeight="1"/>
    <row r="4644" s="4" customFormat="1" customHeight="1"/>
    <row r="4645" s="4" customFormat="1" customHeight="1"/>
    <row r="4646" s="4" customFormat="1" customHeight="1"/>
    <row r="4647" s="4" customFormat="1" customHeight="1"/>
    <row r="4648" s="4" customFormat="1" customHeight="1"/>
    <row r="4649" s="4" customFormat="1" customHeight="1"/>
    <row r="4650" s="4" customFormat="1" customHeight="1"/>
    <row r="4651" s="4" customFormat="1" customHeight="1"/>
    <row r="4652" s="4" customFormat="1" customHeight="1"/>
    <row r="4653" s="4" customFormat="1" customHeight="1"/>
    <row r="4654" s="4" customFormat="1" customHeight="1"/>
    <row r="4655" s="4" customFormat="1" customHeight="1"/>
    <row r="4656" s="4" customFormat="1" customHeight="1"/>
    <row r="4657" s="4" customFormat="1" customHeight="1"/>
    <row r="4658" s="4" customFormat="1" customHeight="1"/>
    <row r="4659" s="4" customFormat="1" customHeight="1"/>
    <row r="4660" s="4" customFormat="1" customHeight="1"/>
    <row r="4661" s="4" customFormat="1" customHeight="1"/>
    <row r="4662" s="4" customFormat="1" customHeight="1"/>
    <row r="4663" s="4" customFormat="1" customHeight="1"/>
    <row r="4664" s="4" customFormat="1" customHeight="1"/>
    <row r="4665" s="4" customFormat="1" customHeight="1"/>
    <row r="4666" s="4" customFormat="1" customHeight="1"/>
    <row r="4667" s="4" customFormat="1" customHeight="1"/>
    <row r="4668" s="4" customFormat="1" customHeight="1"/>
    <row r="4669" s="4" customFormat="1" customHeight="1"/>
    <row r="4670" s="4" customFormat="1" customHeight="1"/>
    <row r="4671" s="4" customFormat="1" customHeight="1"/>
    <row r="4672" s="4" customFormat="1" customHeight="1"/>
    <row r="4673" s="4" customFormat="1" customHeight="1"/>
    <row r="4674" s="4" customFormat="1" customHeight="1"/>
    <row r="4675" s="4" customFormat="1" customHeight="1"/>
    <row r="4676" s="4" customFormat="1" customHeight="1"/>
    <row r="4677" s="4" customFormat="1" customHeight="1"/>
    <row r="4678" s="4" customFormat="1" customHeight="1"/>
    <row r="4679" s="4" customFormat="1" customHeight="1"/>
    <row r="4680" s="4" customFormat="1" customHeight="1"/>
    <row r="4681" s="4" customFormat="1" customHeight="1"/>
    <row r="4682" s="4" customFormat="1" customHeight="1"/>
    <row r="4683" s="4" customFormat="1" customHeight="1"/>
    <row r="4684" s="4" customFormat="1" customHeight="1"/>
    <row r="4685" s="4" customFormat="1" customHeight="1"/>
    <row r="4686" s="4" customFormat="1" customHeight="1"/>
    <row r="4687" s="4" customFormat="1" customHeight="1"/>
    <row r="4688" s="4" customFormat="1" customHeight="1"/>
    <row r="4689" s="4" customFormat="1" customHeight="1"/>
    <row r="4690" s="4" customFormat="1" customHeight="1"/>
    <row r="4691" s="4" customFormat="1" customHeight="1"/>
    <row r="4692" s="4" customFormat="1" customHeight="1"/>
    <row r="4693" s="4" customFormat="1" customHeight="1"/>
    <row r="4694" s="4" customFormat="1" customHeight="1"/>
    <row r="4695" s="4" customFormat="1" customHeight="1"/>
    <row r="4696" s="4" customFormat="1" customHeight="1"/>
    <row r="4697" s="4" customFormat="1" customHeight="1"/>
    <row r="4698" s="4" customFormat="1" customHeight="1"/>
    <row r="4699" s="4" customFormat="1" customHeight="1"/>
    <row r="4700" s="4" customFormat="1" customHeight="1"/>
    <row r="4701" s="4" customFormat="1" customHeight="1"/>
    <row r="4702" s="4" customFormat="1" customHeight="1"/>
    <row r="4703" s="4" customFormat="1" customHeight="1"/>
    <row r="4704" s="4" customFormat="1" customHeight="1"/>
    <row r="4705" s="4" customFormat="1" customHeight="1"/>
    <row r="4706" s="4" customFormat="1" customHeight="1"/>
    <row r="4707" s="4" customFormat="1" customHeight="1"/>
    <row r="4708" s="4" customFormat="1" customHeight="1"/>
    <row r="4709" s="4" customFormat="1" customHeight="1"/>
    <row r="4710" s="4" customFormat="1" customHeight="1"/>
    <row r="4711" s="4" customFormat="1" customHeight="1"/>
    <row r="4712" s="4" customFormat="1" customHeight="1"/>
    <row r="4713" s="4" customFormat="1" customHeight="1"/>
    <row r="4714" s="4" customFormat="1" customHeight="1"/>
    <row r="4715" s="4" customFormat="1" customHeight="1"/>
    <row r="4716" s="4" customFormat="1" customHeight="1"/>
    <row r="4717" s="4" customFormat="1" customHeight="1"/>
    <row r="4718" s="4" customFormat="1" customHeight="1"/>
    <row r="4719" s="4" customFormat="1" customHeight="1"/>
    <row r="4720" s="4" customFormat="1" customHeight="1"/>
    <row r="4721" s="4" customFormat="1" customHeight="1"/>
    <row r="4722" s="4" customFormat="1" customHeight="1"/>
    <row r="4723" s="4" customFormat="1" customHeight="1"/>
    <row r="4724" s="4" customFormat="1" customHeight="1"/>
    <row r="4725" s="4" customFormat="1" customHeight="1"/>
    <row r="4726" s="4" customFormat="1" customHeight="1"/>
    <row r="4727" s="4" customFormat="1" customHeight="1"/>
    <row r="4728" s="4" customFormat="1" customHeight="1"/>
    <row r="4729" s="4" customFormat="1" customHeight="1"/>
    <row r="4730" s="4" customFormat="1" customHeight="1"/>
    <row r="4731" s="4" customFormat="1" customHeight="1"/>
    <row r="4732" s="4" customFormat="1" customHeight="1"/>
    <row r="4733" s="4" customFormat="1" customHeight="1"/>
    <row r="4734" s="4" customFormat="1" customHeight="1"/>
    <row r="4735" s="4" customFormat="1" customHeight="1"/>
    <row r="4736" s="4" customFormat="1" customHeight="1"/>
    <row r="4737" s="4" customFormat="1" customHeight="1"/>
    <row r="4738" s="4" customFormat="1" customHeight="1"/>
    <row r="4739" s="4" customFormat="1" customHeight="1"/>
    <row r="4740" s="4" customFormat="1" customHeight="1"/>
    <row r="4741" s="4" customFormat="1" customHeight="1"/>
    <row r="4742" s="4" customFormat="1" customHeight="1"/>
    <row r="4743" s="4" customFormat="1" customHeight="1"/>
    <row r="4744" s="4" customFormat="1" customHeight="1"/>
    <row r="4745" s="4" customFormat="1" customHeight="1"/>
    <row r="4746" s="4" customFormat="1" customHeight="1"/>
    <row r="4747" s="4" customFormat="1" customHeight="1"/>
    <row r="4748" s="4" customFormat="1" customHeight="1"/>
    <row r="4749" s="4" customFormat="1" customHeight="1"/>
    <row r="4750" s="4" customFormat="1" customHeight="1"/>
    <row r="4751" s="4" customFormat="1" customHeight="1"/>
    <row r="4752" s="4" customFormat="1" customHeight="1"/>
    <row r="4753" s="4" customFormat="1" customHeight="1"/>
    <row r="4754" s="4" customFormat="1" customHeight="1"/>
    <row r="4755" s="4" customFormat="1" customHeight="1"/>
    <row r="4756" s="4" customFormat="1" customHeight="1"/>
    <row r="4757" s="4" customFormat="1" customHeight="1"/>
    <row r="4758" s="4" customFormat="1" customHeight="1"/>
    <row r="4759" s="4" customFormat="1" customHeight="1"/>
    <row r="4760" s="4" customFormat="1" customHeight="1"/>
    <row r="4761" s="4" customFormat="1" customHeight="1"/>
    <row r="4762" s="4" customFormat="1" customHeight="1"/>
    <row r="4763" s="4" customFormat="1" customHeight="1"/>
    <row r="4764" s="4" customFormat="1" customHeight="1"/>
    <row r="4765" s="4" customFormat="1" customHeight="1"/>
    <row r="4766" s="4" customFormat="1" customHeight="1"/>
    <row r="4767" s="4" customFormat="1" customHeight="1"/>
    <row r="4768" s="4" customFormat="1" customHeight="1"/>
    <row r="4769" s="4" customFormat="1" customHeight="1"/>
    <row r="4770" s="4" customFormat="1" customHeight="1"/>
    <row r="4771" s="4" customFormat="1" customHeight="1"/>
    <row r="4772" s="4" customFormat="1" customHeight="1"/>
    <row r="4773" s="4" customFormat="1" customHeight="1"/>
    <row r="4774" s="4" customFormat="1" customHeight="1"/>
    <row r="4775" s="4" customFormat="1" customHeight="1"/>
    <row r="4776" s="4" customFormat="1" customHeight="1"/>
    <row r="4777" s="4" customFormat="1" customHeight="1"/>
    <row r="4778" s="4" customFormat="1" customHeight="1"/>
    <row r="4779" s="4" customFormat="1" customHeight="1"/>
    <row r="4780" s="4" customFormat="1" customHeight="1"/>
    <row r="4781" s="4" customFormat="1" customHeight="1"/>
    <row r="4782" s="4" customFormat="1" customHeight="1"/>
    <row r="4783" s="4" customFormat="1" customHeight="1"/>
    <row r="4784" s="4" customFormat="1" customHeight="1"/>
    <row r="4785" s="4" customFormat="1" customHeight="1"/>
    <row r="4786" s="4" customFormat="1" customHeight="1"/>
    <row r="4787" s="4" customFormat="1" customHeight="1"/>
    <row r="4788" s="4" customFormat="1" customHeight="1"/>
    <row r="4789" s="4" customFormat="1" customHeight="1"/>
    <row r="4790" s="4" customFormat="1" customHeight="1"/>
    <row r="4791" s="4" customFormat="1" customHeight="1"/>
    <row r="4792" s="4" customFormat="1" customHeight="1"/>
    <row r="4793" s="4" customFormat="1" customHeight="1"/>
    <row r="4794" s="4" customFormat="1" customHeight="1"/>
    <row r="4795" s="4" customFormat="1" customHeight="1"/>
    <row r="4796" s="4" customFormat="1" customHeight="1"/>
    <row r="4797" s="4" customFormat="1" customHeight="1"/>
    <row r="4798" s="4" customFormat="1" customHeight="1"/>
    <row r="4799" s="4" customFormat="1" customHeight="1"/>
    <row r="4800" s="4" customFormat="1" customHeight="1"/>
    <row r="4801" s="4" customFormat="1" customHeight="1"/>
    <row r="4802" s="4" customFormat="1" customHeight="1"/>
    <row r="4803" s="4" customFormat="1" customHeight="1"/>
    <row r="4804" s="4" customFormat="1" customHeight="1"/>
    <row r="4805" s="4" customFormat="1" customHeight="1"/>
    <row r="4806" s="4" customFormat="1" customHeight="1"/>
    <row r="4807" s="4" customFormat="1" customHeight="1"/>
    <row r="4808" s="4" customFormat="1" customHeight="1"/>
    <row r="4809" s="4" customFormat="1" customHeight="1"/>
    <row r="4810" s="4" customFormat="1" customHeight="1"/>
    <row r="4811" s="4" customFormat="1" customHeight="1"/>
    <row r="4812" s="4" customFormat="1" customHeight="1"/>
    <row r="4813" s="4" customFormat="1" customHeight="1"/>
    <row r="4814" s="4" customFormat="1" customHeight="1"/>
    <row r="4815" s="4" customFormat="1" customHeight="1"/>
    <row r="4816" s="4" customFormat="1" customHeight="1"/>
    <row r="4817" s="4" customFormat="1" customHeight="1"/>
    <row r="4818" s="4" customFormat="1" customHeight="1"/>
    <row r="4819" s="4" customFormat="1" customHeight="1"/>
    <row r="4820" s="4" customFormat="1" customHeight="1"/>
    <row r="4821" s="4" customFormat="1" customHeight="1"/>
    <row r="4822" s="4" customFormat="1" customHeight="1"/>
    <row r="4823" s="4" customFormat="1" customHeight="1"/>
    <row r="4824" s="4" customFormat="1" customHeight="1"/>
    <row r="4825" s="4" customFormat="1" customHeight="1"/>
    <row r="4826" s="4" customFormat="1" customHeight="1"/>
    <row r="4827" s="4" customFormat="1" customHeight="1"/>
    <row r="4828" s="4" customFormat="1" customHeight="1"/>
    <row r="4829" s="4" customFormat="1" customHeight="1"/>
    <row r="4830" s="4" customFormat="1" customHeight="1"/>
    <row r="4831" s="4" customFormat="1" customHeight="1"/>
    <row r="4832" s="4" customFormat="1" customHeight="1"/>
    <row r="4833" s="4" customFormat="1" customHeight="1"/>
    <row r="4834" s="4" customFormat="1" customHeight="1"/>
    <row r="4835" s="4" customFormat="1" customHeight="1"/>
    <row r="4836" s="4" customFormat="1" customHeight="1"/>
    <row r="4837" s="4" customFormat="1" customHeight="1"/>
    <row r="4838" s="4" customFormat="1" customHeight="1"/>
    <row r="4839" s="4" customFormat="1" customHeight="1"/>
    <row r="4840" s="4" customFormat="1" customHeight="1"/>
    <row r="4841" s="4" customFormat="1" customHeight="1"/>
    <row r="4842" s="4" customFormat="1" customHeight="1"/>
    <row r="4843" s="4" customFormat="1" customHeight="1"/>
    <row r="4844" s="4" customFormat="1" customHeight="1"/>
    <row r="4845" s="4" customFormat="1" customHeight="1"/>
    <row r="4846" s="4" customFormat="1" customHeight="1"/>
    <row r="4847" s="4" customFormat="1" customHeight="1"/>
    <row r="4848" s="4" customFormat="1" customHeight="1"/>
    <row r="4849" s="4" customFormat="1" customHeight="1"/>
    <row r="4850" s="4" customFormat="1" customHeight="1"/>
    <row r="4851" s="4" customFormat="1" customHeight="1"/>
    <row r="4852" s="4" customFormat="1" customHeight="1"/>
    <row r="4853" s="4" customFormat="1" customHeight="1"/>
    <row r="4854" s="4" customFormat="1" customHeight="1"/>
    <row r="4855" s="4" customFormat="1" customHeight="1"/>
    <row r="4856" s="4" customFormat="1" customHeight="1"/>
    <row r="4857" s="4" customFormat="1" customHeight="1"/>
    <row r="4858" s="4" customFormat="1" customHeight="1"/>
    <row r="4859" s="4" customFormat="1" customHeight="1"/>
    <row r="4860" s="4" customFormat="1" customHeight="1"/>
    <row r="4861" s="4" customFormat="1" customHeight="1"/>
    <row r="4862" s="4" customFormat="1" customHeight="1"/>
    <row r="4863" s="4" customFormat="1" customHeight="1"/>
    <row r="4864" s="4" customFormat="1" customHeight="1"/>
    <row r="4865" s="4" customFormat="1" customHeight="1"/>
    <row r="4866" s="4" customFormat="1" customHeight="1"/>
    <row r="4867" s="4" customFormat="1" customHeight="1"/>
    <row r="4868" s="4" customFormat="1" customHeight="1"/>
    <row r="4869" s="4" customFormat="1" customHeight="1"/>
    <row r="4870" s="4" customFormat="1" customHeight="1"/>
    <row r="4871" s="4" customFormat="1" customHeight="1"/>
    <row r="4872" s="4" customFormat="1" customHeight="1"/>
    <row r="4873" s="4" customFormat="1" customHeight="1"/>
    <row r="4874" s="4" customFormat="1" customHeight="1"/>
    <row r="4875" s="4" customFormat="1" customHeight="1"/>
    <row r="4876" s="4" customFormat="1" customHeight="1"/>
    <row r="4877" s="4" customFormat="1" customHeight="1"/>
    <row r="4878" s="4" customFormat="1" customHeight="1"/>
    <row r="4879" s="4" customFormat="1" customHeight="1"/>
    <row r="4880" s="4" customFormat="1" customHeight="1"/>
    <row r="4881" s="4" customFormat="1" customHeight="1"/>
    <row r="4882" s="4" customFormat="1" customHeight="1"/>
    <row r="4883" s="4" customFormat="1" customHeight="1"/>
    <row r="4884" s="4" customFormat="1" customHeight="1"/>
    <row r="4885" s="4" customFormat="1" customHeight="1"/>
    <row r="4886" s="4" customFormat="1" customHeight="1"/>
    <row r="4887" s="4" customFormat="1" customHeight="1"/>
    <row r="4888" s="4" customFormat="1" customHeight="1"/>
    <row r="4889" s="4" customFormat="1" customHeight="1"/>
    <row r="4890" s="4" customFormat="1" customHeight="1"/>
    <row r="4891" s="4" customFormat="1" customHeight="1"/>
    <row r="4892" s="4" customFormat="1" customHeight="1"/>
    <row r="4893" s="4" customFormat="1" customHeight="1"/>
    <row r="4894" s="4" customFormat="1" customHeight="1"/>
    <row r="4895" s="4" customFormat="1" customHeight="1"/>
    <row r="4896" s="4" customFormat="1" customHeight="1"/>
    <row r="4897" s="4" customFormat="1" customHeight="1"/>
    <row r="4898" s="4" customFormat="1" customHeight="1"/>
    <row r="4899" s="4" customFormat="1" customHeight="1"/>
    <row r="4900" s="4" customFormat="1" customHeight="1"/>
    <row r="4901" s="4" customFormat="1" customHeight="1"/>
    <row r="4902" s="4" customFormat="1" customHeight="1"/>
    <row r="4903" s="4" customFormat="1" customHeight="1"/>
    <row r="4904" s="4" customFormat="1" customHeight="1"/>
    <row r="4905" s="4" customFormat="1" customHeight="1"/>
    <row r="4906" s="4" customFormat="1" customHeight="1"/>
    <row r="4907" s="4" customFormat="1" customHeight="1"/>
    <row r="4908" s="4" customFormat="1" customHeight="1"/>
    <row r="4909" s="4" customFormat="1" customHeight="1"/>
    <row r="4910" s="4" customFormat="1" customHeight="1"/>
    <row r="4911" s="4" customFormat="1" customHeight="1"/>
    <row r="4912" s="4" customFormat="1" customHeight="1"/>
    <row r="4913" s="4" customFormat="1" customHeight="1"/>
    <row r="4914" s="4" customFormat="1" customHeight="1"/>
    <row r="4915" s="4" customFormat="1" customHeight="1"/>
    <row r="4916" s="4" customFormat="1" customHeight="1"/>
    <row r="4917" s="4" customFormat="1" customHeight="1"/>
    <row r="4918" s="4" customFormat="1" customHeight="1"/>
    <row r="4919" s="4" customFormat="1" customHeight="1"/>
    <row r="4920" s="4" customFormat="1" customHeight="1"/>
    <row r="4921" s="4" customFormat="1" customHeight="1"/>
    <row r="4922" s="4" customFormat="1" customHeight="1"/>
    <row r="4923" s="4" customFormat="1" customHeight="1"/>
    <row r="4924" s="4" customFormat="1" customHeight="1"/>
    <row r="4925" s="4" customFormat="1" customHeight="1"/>
    <row r="4926" s="4" customFormat="1" customHeight="1"/>
    <row r="4927" s="4" customFormat="1" customHeight="1"/>
    <row r="4928" s="4" customFormat="1" customHeight="1"/>
    <row r="4929" s="4" customFormat="1" customHeight="1"/>
    <row r="4930" s="4" customFormat="1" customHeight="1"/>
    <row r="4931" s="4" customFormat="1" customHeight="1"/>
    <row r="4932" s="4" customFormat="1" customHeight="1"/>
    <row r="4933" s="4" customFormat="1" customHeight="1"/>
    <row r="4934" s="4" customFormat="1" customHeight="1"/>
    <row r="4935" s="4" customFormat="1" customHeight="1"/>
    <row r="4936" s="4" customFormat="1" customHeight="1"/>
    <row r="4937" s="4" customFormat="1" customHeight="1"/>
    <row r="4938" s="4" customFormat="1" customHeight="1"/>
    <row r="4939" s="4" customFormat="1" customHeight="1"/>
    <row r="4940" s="4" customFormat="1" customHeight="1"/>
    <row r="4941" s="4" customFormat="1" customHeight="1"/>
    <row r="4942" s="4" customFormat="1" customHeight="1"/>
    <row r="4943" s="4" customFormat="1" customHeight="1"/>
    <row r="4944" s="4" customFormat="1" customHeight="1"/>
    <row r="4945" s="4" customFormat="1" customHeight="1"/>
    <row r="4946" s="4" customFormat="1" customHeight="1"/>
    <row r="4947" s="4" customFormat="1" customHeight="1"/>
    <row r="4948" s="4" customFormat="1" customHeight="1"/>
    <row r="4949" s="4" customFormat="1" customHeight="1"/>
    <row r="4950" s="4" customFormat="1" customHeight="1"/>
    <row r="4951" s="4" customFormat="1" customHeight="1"/>
    <row r="4952" s="4" customFormat="1" customHeight="1"/>
    <row r="4953" s="4" customFormat="1" customHeight="1"/>
    <row r="4954" s="4" customFormat="1" customHeight="1"/>
    <row r="4955" s="4" customFormat="1" customHeight="1"/>
    <row r="4956" s="4" customFormat="1" customHeight="1"/>
    <row r="4957" s="4" customFormat="1" customHeight="1"/>
    <row r="4958" s="4" customFormat="1" customHeight="1"/>
    <row r="4959" s="4" customFormat="1" customHeight="1"/>
    <row r="4960" s="4" customFormat="1" customHeight="1"/>
    <row r="4961" s="4" customFormat="1" customHeight="1"/>
    <row r="4962" s="4" customFormat="1" customHeight="1"/>
    <row r="4963" s="4" customFormat="1" customHeight="1"/>
    <row r="4964" s="4" customFormat="1" customHeight="1"/>
    <row r="4965" s="4" customFormat="1" customHeight="1"/>
    <row r="4966" s="4" customFormat="1" customHeight="1"/>
    <row r="4967" s="4" customFormat="1" customHeight="1"/>
    <row r="4968" s="4" customFormat="1" customHeight="1"/>
    <row r="4969" s="4" customFormat="1" customHeight="1"/>
    <row r="4970" s="4" customFormat="1" customHeight="1"/>
    <row r="4971" s="4" customFormat="1" customHeight="1"/>
    <row r="4972" s="4" customFormat="1" customHeight="1"/>
    <row r="4973" s="4" customFormat="1" customHeight="1"/>
    <row r="4974" s="4" customFormat="1" customHeight="1"/>
    <row r="4975" s="4" customFormat="1" customHeight="1"/>
    <row r="4976" s="4" customFormat="1" customHeight="1"/>
    <row r="4977" s="4" customFormat="1" customHeight="1"/>
    <row r="4978" s="4" customFormat="1" customHeight="1"/>
    <row r="4979" s="4" customFormat="1" customHeight="1"/>
    <row r="4980" s="4" customFormat="1" customHeight="1"/>
    <row r="4981" s="4" customFormat="1" customHeight="1"/>
    <row r="4982" s="4" customFormat="1" customHeight="1"/>
    <row r="4983" s="4" customFormat="1" customHeight="1"/>
    <row r="4984" s="4" customFormat="1" customHeight="1"/>
    <row r="4985" s="4" customFormat="1" customHeight="1"/>
    <row r="4986" s="4" customFormat="1" customHeight="1"/>
    <row r="4987" s="4" customFormat="1" customHeight="1"/>
    <row r="4988" s="4" customFormat="1" customHeight="1"/>
    <row r="4989" s="4" customFormat="1" customHeight="1"/>
    <row r="4990" s="4" customFormat="1" customHeight="1"/>
    <row r="4991" s="4" customFormat="1" customHeight="1"/>
    <row r="4992" s="4" customFormat="1" customHeight="1"/>
    <row r="4993" s="4" customFormat="1" customHeight="1"/>
    <row r="4994" s="4" customFormat="1" customHeight="1"/>
    <row r="4995" s="4" customFormat="1" customHeight="1"/>
    <row r="4996" s="4" customFormat="1" customHeight="1"/>
    <row r="4997" s="4" customFormat="1" customHeight="1"/>
    <row r="4998" s="4" customFormat="1" customHeight="1"/>
    <row r="4999" s="4" customFormat="1" customHeight="1"/>
    <row r="5000" s="4" customFormat="1" customHeight="1"/>
    <row r="5001" s="4" customFormat="1" customHeight="1"/>
    <row r="5002" s="4" customFormat="1" customHeight="1"/>
    <row r="5003" s="4" customFormat="1" customHeight="1"/>
    <row r="5004" s="4" customFormat="1" customHeight="1"/>
    <row r="5005" s="4" customFormat="1" customHeight="1"/>
    <row r="5006" s="4" customFormat="1" customHeight="1"/>
    <row r="5007" s="4" customFormat="1" customHeight="1"/>
    <row r="5008" s="4" customFormat="1" customHeight="1"/>
    <row r="5009" s="4" customFormat="1" customHeight="1"/>
    <row r="5010" s="4" customFormat="1" customHeight="1"/>
    <row r="5011" s="4" customFormat="1" customHeight="1"/>
    <row r="5012" s="4" customFormat="1" customHeight="1"/>
    <row r="5013" s="4" customFormat="1" customHeight="1"/>
    <row r="5014" s="4" customFormat="1" customHeight="1"/>
    <row r="5015" s="4" customFormat="1" customHeight="1"/>
    <row r="5016" s="4" customFormat="1" customHeight="1"/>
    <row r="5017" s="4" customFormat="1" customHeight="1"/>
    <row r="5018" s="4" customFormat="1" customHeight="1"/>
    <row r="5019" s="4" customFormat="1" customHeight="1"/>
    <row r="5020" s="4" customFormat="1" customHeight="1"/>
    <row r="5021" s="4" customFormat="1" customHeight="1"/>
    <row r="5022" s="4" customFormat="1" customHeight="1"/>
    <row r="5023" s="4" customFormat="1" customHeight="1"/>
    <row r="5024" s="4" customFormat="1" customHeight="1"/>
    <row r="5025" s="4" customFormat="1" customHeight="1"/>
    <row r="5026" s="4" customFormat="1" customHeight="1"/>
    <row r="5027" s="4" customFormat="1" customHeight="1"/>
    <row r="5028" s="4" customFormat="1" customHeight="1"/>
    <row r="5029" s="4" customFormat="1" customHeight="1"/>
    <row r="5030" s="4" customFormat="1" customHeight="1"/>
    <row r="5031" s="4" customFormat="1" customHeight="1"/>
    <row r="5032" s="4" customFormat="1" customHeight="1"/>
    <row r="5033" s="4" customFormat="1" customHeight="1"/>
    <row r="5034" s="4" customFormat="1" customHeight="1"/>
    <row r="5035" s="4" customFormat="1" customHeight="1"/>
    <row r="5036" s="4" customFormat="1" customHeight="1"/>
    <row r="5037" s="4" customFormat="1" customHeight="1"/>
    <row r="5038" s="4" customFormat="1" customHeight="1"/>
    <row r="5039" s="4" customFormat="1" customHeight="1"/>
    <row r="5040" s="4" customFormat="1" customHeight="1"/>
    <row r="5041" s="4" customFormat="1" customHeight="1"/>
    <row r="5042" s="4" customFormat="1" customHeight="1"/>
    <row r="5043" s="4" customFormat="1" customHeight="1"/>
    <row r="5044" s="4" customFormat="1" customHeight="1"/>
    <row r="5045" s="4" customFormat="1" customHeight="1"/>
    <row r="5046" s="4" customFormat="1" customHeight="1"/>
    <row r="5047" s="4" customFormat="1" customHeight="1"/>
    <row r="5048" s="4" customFormat="1" customHeight="1"/>
    <row r="5049" s="4" customFormat="1" customHeight="1"/>
    <row r="5050" s="4" customFormat="1" customHeight="1"/>
    <row r="5051" s="4" customFormat="1" customHeight="1"/>
    <row r="5052" s="4" customFormat="1" customHeight="1"/>
    <row r="5053" s="4" customFormat="1" customHeight="1"/>
    <row r="5054" s="4" customFormat="1" customHeight="1"/>
    <row r="5055" s="4" customFormat="1" customHeight="1"/>
    <row r="5056" s="4" customFormat="1" customHeight="1"/>
    <row r="5057" s="4" customFormat="1" customHeight="1"/>
    <row r="5058" s="4" customFormat="1" customHeight="1"/>
    <row r="5059" s="4" customFormat="1" customHeight="1"/>
    <row r="5060" s="4" customFormat="1" customHeight="1"/>
    <row r="5061" s="4" customFormat="1" customHeight="1"/>
    <row r="5062" s="4" customFormat="1" customHeight="1"/>
    <row r="5063" s="4" customFormat="1" customHeight="1"/>
    <row r="5064" s="4" customFormat="1" customHeight="1"/>
    <row r="5065" s="4" customFormat="1" customHeight="1"/>
    <row r="5066" s="4" customFormat="1" customHeight="1"/>
    <row r="5067" s="4" customFormat="1" customHeight="1"/>
    <row r="5068" s="4" customFormat="1" customHeight="1"/>
    <row r="5069" s="4" customFormat="1" customHeight="1"/>
    <row r="5070" s="4" customFormat="1" customHeight="1"/>
    <row r="5071" s="4" customFormat="1" customHeight="1"/>
    <row r="5072" s="4" customFormat="1" customHeight="1"/>
    <row r="5073" s="4" customFormat="1" customHeight="1"/>
    <row r="5074" s="4" customFormat="1" customHeight="1"/>
    <row r="5075" s="4" customFormat="1" customHeight="1"/>
    <row r="5076" s="4" customFormat="1" customHeight="1"/>
    <row r="5077" s="4" customFormat="1" customHeight="1"/>
    <row r="5078" s="4" customFormat="1" customHeight="1"/>
    <row r="5079" s="4" customFormat="1" customHeight="1"/>
    <row r="5080" s="4" customFormat="1" customHeight="1"/>
    <row r="5081" s="4" customFormat="1" customHeight="1"/>
    <row r="5082" s="4" customFormat="1" customHeight="1"/>
    <row r="5083" s="4" customFormat="1" customHeight="1"/>
    <row r="5084" s="4" customFormat="1" customHeight="1"/>
    <row r="5085" s="4" customFormat="1" customHeight="1"/>
    <row r="5086" s="4" customFormat="1" customHeight="1"/>
    <row r="5087" s="4" customFormat="1" customHeight="1"/>
    <row r="5088" s="4" customFormat="1" customHeight="1"/>
    <row r="5089" s="4" customFormat="1" customHeight="1"/>
    <row r="5090" s="4" customFormat="1" customHeight="1"/>
    <row r="5091" s="4" customFormat="1" customHeight="1"/>
    <row r="5092" s="4" customFormat="1" customHeight="1"/>
    <row r="5093" s="4" customFormat="1" customHeight="1"/>
    <row r="5094" s="4" customFormat="1" customHeight="1"/>
    <row r="5095" s="4" customFormat="1" customHeight="1"/>
    <row r="5096" s="4" customFormat="1" customHeight="1"/>
    <row r="5097" s="4" customFormat="1" customHeight="1"/>
    <row r="5098" s="4" customFormat="1" customHeight="1"/>
    <row r="5099" s="4" customFormat="1" customHeight="1"/>
    <row r="5100" s="4" customFormat="1" customHeight="1"/>
    <row r="5101" s="4" customFormat="1" customHeight="1"/>
    <row r="5102" s="4" customFormat="1" customHeight="1"/>
    <row r="5103" s="4" customFormat="1" customHeight="1"/>
    <row r="5104" s="4" customFormat="1" customHeight="1"/>
    <row r="5105" s="4" customFormat="1" customHeight="1"/>
    <row r="5106" s="4" customFormat="1" customHeight="1"/>
    <row r="5107" s="4" customFormat="1" customHeight="1"/>
    <row r="5108" s="4" customFormat="1" customHeight="1"/>
    <row r="5109" s="4" customFormat="1" customHeight="1"/>
    <row r="5110" s="4" customFormat="1" customHeight="1"/>
    <row r="5111" s="4" customFormat="1" customHeight="1"/>
    <row r="5112" s="4" customFormat="1" customHeight="1"/>
    <row r="5113" s="4" customFormat="1" customHeight="1"/>
    <row r="5114" s="4" customFormat="1" customHeight="1"/>
    <row r="5115" s="4" customFormat="1" customHeight="1"/>
    <row r="5116" s="4" customFormat="1" customHeight="1"/>
    <row r="5117" s="4" customFormat="1" customHeight="1"/>
    <row r="5118" s="4" customFormat="1" customHeight="1"/>
    <row r="5119" s="4" customFormat="1" customHeight="1"/>
    <row r="5120" s="4" customFormat="1" customHeight="1"/>
    <row r="5121" s="4" customFormat="1" customHeight="1"/>
    <row r="5122" s="4" customFormat="1" customHeight="1"/>
    <row r="5123" s="4" customFormat="1" customHeight="1"/>
    <row r="5124" s="4" customFormat="1" customHeight="1"/>
    <row r="5125" s="4" customFormat="1" customHeight="1"/>
    <row r="5126" s="4" customFormat="1" customHeight="1"/>
    <row r="5127" s="4" customFormat="1" customHeight="1"/>
    <row r="5128" s="4" customFormat="1" customHeight="1"/>
    <row r="5129" s="4" customFormat="1" customHeight="1"/>
    <row r="5130" s="4" customFormat="1" customHeight="1"/>
    <row r="5131" s="4" customFormat="1" customHeight="1"/>
    <row r="5132" s="4" customFormat="1" customHeight="1"/>
    <row r="5133" s="4" customFormat="1" customHeight="1"/>
    <row r="5134" s="4" customFormat="1" customHeight="1"/>
    <row r="5135" s="4" customFormat="1" customHeight="1"/>
    <row r="5136" s="4" customFormat="1" customHeight="1"/>
    <row r="5137" s="4" customFormat="1" customHeight="1"/>
    <row r="5138" s="4" customFormat="1" customHeight="1"/>
    <row r="5139" s="4" customFormat="1" customHeight="1"/>
    <row r="5140" s="4" customFormat="1" customHeight="1"/>
    <row r="5141" s="4" customFormat="1" customHeight="1"/>
    <row r="5142" s="4" customFormat="1" customHeight="1"/>
    <row r="5143" s="4" customFormat="1" customHeight="1"/>
    <row r="5144" s="4" customFormat="1" customHeight="1"/>
    <row r="5145" s="4" customFormat="1" customHeight="1"/>
    <row r="5146" s="4" customFormat="1" customHeight="1"/>
    <row r="5147" s="4" customFormat="1" customHeight="1"/>
    <row r="5148" s="4" customFormat="1" customHeight="1"/>
    <row r="5149" s="4" customFormat="1" customHeight="1"/>
    <row r="5150" s="4" customFormat="1" customHeight="1"/>
    <row r="5151" s="4" customFormat="1" customHeight="1"/>
    <row r="5152" s="4" customFormat="1" customHeight="1"/>
    <row r="5153" s="4" customFormat="1" customHeight="1"/>
    <row r="5154" s="4" customFormat="1" customHeight="1"/>
    <row r="5155" s="4" customFormat="1" customHeight="1"/>
    <row r="5156" s="4" customFormat="1" customHeight="1"/>
    <row r="5157" s="4" customFormat="1" customHeight="1"/>
    <row r="5158" s="4" customFormat="1" customHeight="1"/>
    <row r="5159" s="4" customFormat="1" customHeight="1"/>
    <row r="5160" s="4" customFormat="1" customHeight="1"/>
    <row r="5161" s="4" customFormat="1" customHeight="1"/>
    <row r="5162" s="4" customFormat="1" customHeight="1"/>
    <row r="5163" s="4" customFormat="1" customHeight="1"/>
    <row r="5164" s="4" customFormat="1" customHeight="1"/>
    <row r="5165" s="4" customFormat="1" customHeight="1"/>
    <row r="5166" s="4" customFormat="1" customHeight="1"/>
    <row r="5167" s="4" customFormat="1" customHeight="1"/>
    <row r="5168" s="4" customFormat="1" customHeight="1"/>
    <row r="5169" s="4" customFormat="1" customHeight="1"/>
    <row r="5170" s="4" customFormat="1" customHeight="1"/>
    <row r="5171" s="4" customFormat="1" customHeight="1"/>
    <row r="5172" s="4" customFormat="1" customHeight="1"/>
    <row r="5173" s="4" customFormat="1" customHeight="1"/>
    <row r="5174" s="4" customFormat="1" customHeight="1"/>
    <row r="5175" s="4" customFormat="1" customHeight="1"/>
    <row r="5176" s="4" customFormat="1" customHeight="1"/>
    <row r="5177" s="4" customFormat="1" customHeight="1"/>
    <row r="5178" s="4" customFormat="1" customHeight="1"/>
    <row r="5179" s="4" customFormat="1" customHeight="1"/>
    <row r="5180" s="4" customFormat="1" customHeight="1"/>
    <row r="5181" s="4" customFormat="1" customHeight="1"/>
    <row r="5182" s="4" customFormat="1" customHeight="1"/>
    <row r="5183" s="4" customFormat="1" customHeight="1"/>
    <row r="5184" s="4" customFormat="1" customHeight="1"/>
    <row r="5185" s="4" customFormat="1" customHeight="1"/>
    <row r="5186" s="4" customFormat="1" customHeight="1"/>
    <row r="5187" s="4" customFormat="1" customHeight="1"/>
    <row r="5188" s="4" customFormat="1" customHeight="1"/>
    <row r="5189" s="4" customFormat="1" customHeight="1"/>
    <row r="5190" s="4" customFormat="1" customHeight="1"/>
    <row r="5191" s="4" customFormat="1" customHeight="1"/>
    <row r="5192" s="4" customFormat="1" customHeight="1"/>
    <row r="5193" s="4" customFormat="1" customHeight="1"/>
    <row r="5194" s="4" customFormat="1" customHeight="1"/>
    <row r="5195" s="4" customFormat="1" customHeight="1"/>
    <row r="5196" s="4" customFormat="1" customHeight="1"/>
    <row r="5197" s="4" customFormat="1" customHeight="1"/>
    <row r="5198" s="4" customFormat="1" customHeight="1"/>
    <row r="5199" s="4" customFormat="1" customHeight="1"/>
    <row r="5200" s="4" customFormat="1" customHeight="1"/>
    <row r="5201" s="4" customFormat="1" customHeight="1"/>
    <row r="5202" s="4" customFormat="1" customHeight="1"/>
    <row r="5203" s="4" customFormat="1" customHeight="1"/>
    <row r="5204" s="4" customFormat="1" customHeight="1"/>
    <row r="5205" s="4" customFormat="1" customHeight="1"/>
    <row r="5206" s="4" customFormat="1" customHeight="1"/>
    <row r="5207" s="4" customFormat="1" customHeight="1"/>
    <row r="5208" s="4" customFormat="1" customHeight="1"/>
    <row r="5209" s="4" customFormat="1" customHeight="1"/>
    <row r="5210" s="4" customFormat="1" customHeight="1"/>
    <row r="5211" s="4" customFormat="1" customHeight="1"/>
    <row r="5212" s="4" customFormat="1" customHeight="1"/>
    <row r="5213" s="4" customFormat="1" customHeight="1"/>
    <row r="5214" s="4" customFormat="1" customHeight="1"/>
    <row r="5215" s="4" customFormat="1" customHeight="1"/>
    <row r="5216" s="4" customFormat="1" customHeight="1"/>
    <row r="5217" s="4" customFormat="1" customHeight="1"/>
    <row r="5218" s="4" customFormat="1" customHeight="1"/>
    <row r="5219" s="4" customFormat="1" customHeight="1"/>
    <row r="5220" s="4" customFormat="1" customHeight="1"/>
    <row r="5221" s="4" customFormat="1" customHeight="1"/>
    <row r="5222" s="4" customFormat="1" customHeight="1"/>
    <row r="5223" s="4" customFormat="1" customHeight="1"/>
    <row r="5224" s="4" customFormat="1" customHeight="1"/>
    <row r="5225" s="4" customFormat="1" customHeight="1"/>
    <row r="5226" s="4" customFormat="1" customHeight="1"/>
    <row r="5227" s="4" customFormat="1" customHeight="1"/>
    <row r="5228" s="4" customFormat="1" customHeight="1"/>
    <row r="5229" s="4" customFormat="1" customHeight="1"/>
    <row r="5230" s="4" customFormat="1" customHeight="1"/>
    <row r="5231" s="4" customFormat="1" customHeight="1"/>
    <row r="5232" s="4" customFormat="1" customHeight="1"/>
    <row r="5233" s="4" customFormat="1" customHeight="1"/>
    <row r="5234" s="4" customFormat="1" customHeight="1"/>
    <row r="5235" s="4" customFormat="1" customHeight="1"/>
    <row r="5236" s="4" customFormat="1" customHeight="1"/>
    <row r="5237" s="4" customFormat="1" customHeight="1"/>
    <row r="5238" s="4" customFormat="1" customHeight="1"/>
    <row r="5239" s="4" customFormat="1" customHeight="1"/>
    <row r="5240" s="4" customFormat="1" customHeight="1"/>
    <row r="5241" s="4" customFormat="1" customHeight="1"/>
    <row r="5242" s="4" customFormat="1" customHeight="1"/>
    <row r="5243" s="4" customFormat="1" customHeight="1"/>
    <row r="5244" s="4" customFormat="1" customHeight="1"/>
    <row r="5245" s="4" customFormat="1" customHeight="1"/>
    <row r="5246" s="4" customFormat="1" customHeight="1"/>
    <row r="5247" s="4" customFormat="1" customHeight="1"/>
    <row r="5248" s="4" customFormat="1" customHeight="1"/>
    <row r="5249" s="4" customFormat="1" customHeight="1"/>
    <row r="5250" s="4" customFormat="1" customHeight="1"/>
    <row r="5251" s="4" customFormat="1" customHeight="1"/>
    <row r="5252" s="4" customFormat="1" customHeight="1"/>
    <row r="5253" s="4" customFormat="1" customHeight="1"/>
    <row r="5254" s="4" customFormat="1" customHeight="1"/>
    <row r="5255" s="4" customFormat="1" customHeight="1"/>
    <row r="5256" s="4" customFormat="1" customHeight="1"/>
    <row r="5257" s="4" customFormat="1" customHeight="1"/>
    <row r="5258" s="4" customFormat="1" customHeight="1"/>
    <row r="5259" s="4" customFormat="1" customHeight="1"/>
    <row r="5260" s="4" customFormat="1" customHeight="1"/>
    <row r="5261" s="4" customFormat="1" customHeight="1"/>
    <row r="5262" s="4" customFormat="1" customHeight="1"/>
    <row r="5263" s="4" customFormat="1" customHeight="1"/>
    <row r="5264" s="4" customFormat="1" customHeight="1"/>
    <row r="5265" s="4" customFormat="1" customHeight="1"/>
    <row r="5266" s="4" customFormat="1" customHeight="1"/>
    <row r="5267" s="4" customFormat="1" customHeight="1"/>
    <row r="5268" s="4" customFormat="1" customHeight="1"/>
    <row r="5269" s="4" customFormat="1" customHeight="1"/>
    <row r="5270" s="4" customFormat="1" customHeight="1"/>
    <row r="5271" s="4" customFormat="1" customHeight="1"/>
    <row r="5272" s="4" customFormat="1" customHeight="1"/>
    <row r="5273" s="4" customFormat="1" customHeight="1"/>
    <row r="5274" s="4" customFormat="1" customHeight="1"/>
    <row r="5275" s="4" customFormat="1" customHeight="1"/>
    <row r="5276" s="4" customFormat="1" customHeight="1"/>
    <row r="5277" s="4" customFormat="1" customHeight="1"/>
    <row r="5278" s="4" customFormat="1" customHeight="1"/>
    <row r="5279" s="4" customFormat="1" customHeight="1"/>
    <row r="5280" s="4" customFormat="1" customHeight="1"/>
    <row r="5281" s="4" customFormat="1" customHeight="1"/>
    <row r="5282" s="4" customFormat="1" customHeight="1"/>
    <row r="5283" s="4" customFormat="1" customHeight="1"/>
    <row r="5284" s="4" customFormat="1" customHeight="1"/>
    <row r="5285" s="4" customFormat="1" customHeight="1"/>
    <row r="5286" s="4" customFormat="1" customHeight="1"/>
    <row r="5287" s="4" customFormat="1" customHeight="1"/>
    <row r="5288" s="4" customFormat="1" customHeight="1"/>
    <row r="5289" s="4" customFormat="1" customHeight="1"/>
    <row r="5290" s="4" customFormat="1" customHeight="1"/>
    <row r="5291" s="4" customFormat="1" customHeight="1"/>
    <row r="5292" s="4" customFormat="1" customHeight="1"/>
    <row r="5293" s="4" customFormat="1" customHeight="1"/>
    <row r="5294" s="4" customFormat="1" customHeight="1"/>
    <row r="5295" s="4" customFormat="1" customHeight="1"/>
    <row r="5296" s="4" customFormat="1" customHeight="1"/>
    <row r="5297" s="4" customFormat="1" customHeight="1"/>
    <row r="5298" s="4" customFormat="1" customHeight="1"/>
    <row r="5299" s="4" customFormat="1" customHeight="1"/>
    <row r="5300" s="4" customFormat="1" customHeight="1"/>
    <row r="5301" s="4" customFormat="1" customHeight="1"/>
    <row r="5302" s="4" customFormat="1" customHeight="1"/>
    <row r="5303" s="4" customFormat="1" customHeight="1"/>
    <row r="5304" s="4" customFormat="1" customHeight="1"/>
    <row r="5305" s="4" customFormat="1" customHeight="1"/>
    <row r="5306" s="4" customFormat="1" customHeight="1"/>
    <row r="5307" s="4" customFormat="1" customHeight="1"/>
    <row r="5308" s="4" customFormat="1" customHeight="1"/>
    <row r="5309" s="4" customFormat="1" customHeight="1"/>
    <row r="5310" s="4" customFormat="1" customHeight="1"/>
    <row r="5311" s="4" customFormat="1" customHeight="1"/>
    <row r="5312" s="4" customFormat="1" customHeight="1"/>
    <row r="5313" s="4" customFormat="1" customHeight="1"/>
    <row r="5314" s="4" customFormat="1" customHeight="1"/>
    <row r="5315" s="4" customFormat="1" customHeight="1"/>
    <row r="5316" s="4" customFormat="1" customHeight="1"/>
    <row r="5317" s="4" customFormat="1" customHeight="1"/>
    <row r="5318" s="4" customFormat="1" customHeight="1"/>
    <row r="5319" s="4" customFormat="1" customHeight="1"/>
    <row r="5320" s="4" customFormat="1" customHeight="1"/>
    <row r="5321" s="4" customFormat="1" customHeight="1"/>
    <row r="5322" s="4" customFormat="1" customHeight="1"/>
    <row r="5323" s="4" customFormat="1" customHeight="1"/>
    <row r="5324" s="4" customFormat="1" customHeight="1"/>
    <row r="5325" s="4" customFormat="1" customHeight="1"/>
    <row r="5326" s="4" customFormat="1" customHeight="1"/>
    <row r="5327" s="4" customFormat="1" customHeight="1"/>
    <row r="5328" s="4" customFormat="1" customHeight="1"/>
    <row r="5329" s="4" customFormat="1" customHeight="1"/>
    <row r="5330" s="4" customFormat="1" customHeight="1"/>
    <row r="5331" s="4" customFormat="1" customHeight="1"/>
    <row r="5332" s="4" customFormat="1" customHeight="1"/>
    <row r="5333" s="4" customFormat="1" customHeight="1"/>
    <row r="5334" s="4" customFormat="1" customHeight="1"/>
    <row r="5335" s="4" customFormat="1" customHeight="1"/>
    <row r="5336" s="4" customFormat="1" customHeight="1"/>
    <row r="5337" s="4" customFormat="1" customHeight="1"/>
    <row r="5338" s="4" customFormat="1" customHeight="1"/>
    <row r="5339" s="4" customFormat="1" customHeight="1"/>
    <row r="5340" s="4" customFormat="1" customHeight="1"/>
    <row r="5341" s="4" customFormat="1" customHeight="1"/>
    <row r="5342" s="4" customFormat="1" customHeight="1"/>
    <row r="5343" s="4" customFormat="1" customHeight="1"/>
    <row r="5344" s="4" customFormat="1" customHeight="1"/>
    <row r="5345" s="4" customFormat="1" customHeight="1"/>
    <row r="5346" s="4" customFormat="1" customHeight="1"/>
    <row r="5347" s="4" customFormat="1" customHeight="1"/>
    <row r="5348" s="4" customFormat="1" customHeight="1"/>
    <row r="5349" s="4" customFormat="1" customHeight="1"/>
    <row r="5350" s="4" customFormat="1" customHeight="1"/>
    <row r="5351" s="4" customFormat="1" customHeight="1"/>
    <row r="5352" s="4" customFormat="1" customHeight="1"/>
    <row r="5353" s="4" customFormat="1" customHeight="1"/>
    <row r="5354" s="4" customFormat="1" customHeight="1"/>
    <row r="5355" s="4" customFormat="1" customHeight="1"/>
    <row r="5356" s="4" customFormat="1" customHeight="1"/>
    <row r="5357" s="4" customFormat="1" customHeight="1"/>
    <row r="5358" s="4" customFormat="1" customHeight="1"/>
    <row r="5359" s="4" customFormat="1" customHeight="1"/>
    <row r="5360" s="4" customFormat="1" customHeight="1"/>
    <row r="5361" s="4" customFormat="1" customHeight="1"/>
    <row r="5362" s="4" customFormat="1" customHeight="1"/>
    <row r="5363" s="4" customFormat="1" customHeight="1"/>
    <row r="5364" s="4" customFormat="1" customHeight="1"/>
    <row r="5365" s="4" customFormat="1" customHeight="1"/>
    <row r="5366" s="4" customFormat="1" customHeight="1"/>
    <row r="5367" s="4" customFormat="1" customHeight="1"/>
    <row r="5368" s="4" customFormat="1" customHeight="1"/>
    <row r="5369" s="4" customFormat="1" customHeight="1"/>
    <row r="5370" s="4" customFormat="1" customHeight="1"/>
    <row r="5371" s="4" customFormat="1" customHeight="1"/>
    <row r="5372" s="4" customFormat="1" customHeight="1"/>
    <row r="5373" s="4" customFormat="1" customHeight="1"/>
    <row r="5374" s="4" customFormat="1" customHeight="1"/>
    <row r="5375" s="4" customFormat="1" customHeight="1"/>
    <row r="5376" s="4" customFormat="1" customHeight="1"/>
    <row r="5377" s="4" customFormat="1" customHeight="1"/>
    <row r="5378" s="4" customFormat="1" customHeight="1"/>
    <row r="5379" s="4" customFormat="1" customHeight="1"/>
    <row r="5380" s="4" customFormat="1" customHeight="1"/>
    <row r="5381" s="4" customFormat="1" customHeight="1"/>
    <row r="5382" s="4" customFormat="1" customHeight="1"/>
    <row r="5383" s="4" customFormat="1" customHeight="1"/>
    <row r="5384" s="4" customFormat="1" customHeight="1"/>
    <row r="5385" s="4" customFormat="1" customHeight="1"/>
    <row r="5386" s="4" customFormat="1" customHeight="1"/>
    <row r="5387" s="4" customFormat="1" customHeight="1"/>
    <row r="5388" s="4" customFormat="1" customHeight="1"/>
    <row r="5389" s="4" customFormat="1" customHeight="1"/>
    <row r="5390" s="4" customFormat="1" customHeight="1"/>
    <row r="5391" s="4" customFormat="1" customHeight="1"/>
    <row r="5392" s="4" customFormat="1" customHeight="1"/>
    <row r="5393" s="4" customFormat="1" customHeight="1"/>
    <row r="5394" s="4" customFormat="1" customHeight="1"/>
    <row r="5395" s="4" customFormat="1" customHeight="1"/>
    <row r="5396" s="4" customFormat="1" customHeight="1"/>
    <row r="5397" s="4" customFormat="1" customHeight="1"/>
    <row r="5398" s="4" customFormat="1" customHeight="1"/>
    <row r="5399" s="4" customFormat="1" customHeight="1"/>
    <row r="5400" s="4" customFormat="1" customHeight="1"/>
    <row r="5401" s="4" customFormat="1" customHeight="1"/>
    <row r="5402" s="4" customFormat="1" customHeight="1"/>
    <row r="5403" s="4" customFormat="1" customHeight="1"/>
    <row r="5404" s="4" customFormat="1" customHeight="1"/>
    <row r="5405" s="4" customFormat="1" customHeight="1"/>
    <row r="5406" s="4" customFormat="1" customHeight="1"/>
    <row r="5407" s="4" customFormat="1" customHeight="1"/>
    <row r="5408" s="4" customFormat="1" customHeight="1"/>
    <row r="5409" s="4" customFormat="1" customHeight="1"/>
    <row r="5410" s="4" customFormat="1" customHeight="1"/>
    <row r="5411" s="4" customFormat="1" customHeight="1"/>
    <row r="5412" s="4" customFormat="1" customHeight="1"/>
    <row r="5413" s="4" customFormat="1" customHeight="1"/>
    <row r="5414" s="4" customFormat="1" customHeight="1"/>
    <row r="5415" s="4" customFormat="1" customHeight="1"/>
    <row r="5416" s="4" customFormat="1" customHeight="1"/>
    <row r="5417" s="4" customFormat="1" customHeight="1"/>
    <row r="5418" s="4" customFormat="1" customHeight="1"/>
    <row r="5419" s="4" customFormat="1" customHeight="1"/>
    <row r="5420" s="4" customFormat="1" customHeight="1"/>
    <row r="5421" s="4" customFormat="1" customHeight="1"/>
    <row r="5422" s="4" customFormat="1" customHeight="1"/>
    <row r="5423" s="4" customFormat="1" customHeight="1"/>
    <row r="5424" s="4" customFormat="1" customHeight="1"/>
    <row r="5425" s="4" customFormat="1" customHeight="1"/>
    <row r="5426" s="4" customFormat="1" customHeight="1"/>
    <row r="5427" s="4" customFormat="1" customHeight="1"/>
    <row r="5428" s="4" customFormat="1" customHeight="1"/>
    <row r="5429" s="4" customFormat="1" customHeight="1"/>
    <row r="5430" s="4" customFormat="1" customHeight="1"/>
    <row r="5431" s="4" customFormat="1" customHeight="1"/>
    <row r="5432" s="4" customFormat="1" customHeight="1"/>
    <row r="5433" s="4" customFormat="1" customHeight="1"/>
    <row r="5434" s="4" customFormat="1" customHeight="1"/>
    <row r="5435" s="4" customFormat="1" customHeight="1"/>
    <row r="5436" s="4" customFormat="1" customHeight="1"/>
    <row r="5437" s="4" customFormat="1" customHeight="1"/>
    <row r="5438" s="4" customFormat="1" customHeight="1"/>
    <row r="5439" s="4" customFormat="1" customHeight="1"/>
    <row r="5440" s="4" customFormat="1" customHeight="1"/>
    <row r="5441" s="4" customFormat="1" customHeight="1"/>
    <row r="5442" s="4" customFormat="1" customHeight="1"/>
    <row r="5443" s="4" customFormat="1" customHeight="1"/>
    <row r="5444" s="4" customFormat="1" customHeight="1"/>
    <row r="5445" s="4" customFormat="1" customHeight="1"/>
    <row r="5446" s="4" customFormat="1" customHeight="1"/>
    <row r="5447" s="4" customFormat="1" customHeight="1"/>
    <row r="5448" s="4" customFormat="1" customHeight="1"/>
    <row r="5449" s="4" customFormat="1" customHeight="1"/>
    <row r="5450" s="4" customFormat="1" customHeight="1"/>
    <row r="5451" s="4" customFormat="1" customHeight="1"/>
    <row r="5452" s="4" customFormat="1" customHeight="1"/>
  </sheetData>
  <autoFilter xmlns:etc="http://www.wps.cn/officeDocument/2017/etCustomData" ref="A5:AT402" etc:filterBottomFollowUsedRange="0">
    <extLst/>
  </autoFilter>
  <mergeCells count="29">
    <mergeCell ref="A2:AI2"/>
    <mergeCell ref="A3:AI3"/>
    <mergeCell ref="T5:AD5"/>
    <mergeCell ref="AE5:AG5"/>
    <mergeCell ref="AJ5:AO5"/>
    <mergeCell ref="A406:D406"/>
    <mergeCell ref="A407:D407"/>
    <mergeCell ref="A408:D40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H5:AH6"/>
    <mergeCell ref="AI5:AI6"/>
  </mergeCells>
  <hyperlinks>
    <hyperlink ref="A1" location="索引目录!E48" display="返回索引页"/>
    <hyperlink ref="B1" location="固定资产汇总!B16" display="返回"/>
  </hyperlinks>
  <printOptions horizontalCentered="1"/>
  <pageMargins left="0.354330708661417" right="0.354330708661417" top="0.78740157480315" bottom="0.78740157480315" header="0.92" footer="0.511811023622047"/>
  <pageSetup paperSize="9" scale="90" fitToHeight="0" orientation="landscape"/>
  <headerFooter alignWithMargins="0">
    <oddHeader>&amp;R&amp;"宋体,常规"&amp;9表4-6-6
共&amp;N页第&amp;P页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284"/>
  <sheetViews>
    <sheetView topLeftCell="A149" workbookViewId="0">
      <selection activeCell="A242" sqref="A242"/>
    </sheetView>
  </sheetViews>
  <sheetFormatPr defaultColWidth="9" defaultRowHeight="14.5"/>
  <sheetData>
    <row r="1" spans="1:1">
      <c r="A1" s="1" t="s">
        <v>202</v>
      </c>
    </row>
    <row r="2" spans="1:1">
      <c r="A2" s="1">
        <v>3330</v>
      </c>
    </row>
    <row r="3" spans="1:1">
      <c r="A3" s="2" t="s">
        <v>447</v>
      </c>
    </row>
    <row r="4" spans="1:1">
      <c r="A4" s="1" t="s">
        <v>901</v>
      </c>
    </row>
    <row r="5" spans="1:1">
      <c r="A5" s="2" t="s">
        <v>524</v>
      </c>
    </row>
    <row r="6" spans="1:1">
      <c r="A6" s="2" t="s">
        <v>211</v>
      </c>
    </row>
    <row r="7" spans="1:1">
      <c r="A7" s="1" t="s">
        <v>919</v>
      </c>
    </row>
    <row r="8" spans="1:1">
      <c r="A8" s="2" t="s">
        <v>533</v>
      </c>
    </row>
    <row r="9" spans="1:1">
      <c r="A9" s="1" t="s">
        <v>845</v>
      </c>
    </row>
    <row r="10" spans="1:1">
      <c r="A10" s="1" t="s">
        <v>774</v>
      </c>
    </row>
    <row r="11" spans="1:1">
      <c r="A11" s="2" t="s">
        <v>600</v>
      </c>
    </row>
    <row r="12" spans="1:1">
      <c r="A12" s="2" t="s">
        <v>551</v>
      </c>
    </row>
    <row r="13" spans="1:1">
      <c r="A13" s="2" t="s">
        <v>300</v>
      </c>
    </row>
    <row r="14" spans="1:1">
      <c r="A14" s="1" t="s">
        <v>911</v>
      </c>
    </row>
    <row r="15" spans="1:1">
      <c r="A15" s="2" t="s">
        <v>563</v>
      </c>
    </row>
    <row r="16" spans="1:1">
      <c r="A16" s="2" t="s">
        <v>429</v>
      </c>
    </row>
    <row r="17" spans="1:1">
      <c r="A17" s="1" t="s">
        <v>895</v>
      </c>
    </row>
    <row r="18" spans="1:1">
      <c r="A18" s="2" t="s">
        <v>605</v>
      </c>
    </row>
    <row r="19" spans="1:1">
      <c r="A19" s="1" t="s">
        <v>781</v>
      </c>
    </row>
    <row r="20" spans="1:1">
      <c r="A20" s="2" t="s">
        <v>577</v>
      </c>
    </row>
    <row r="21" spans="1:1">
      <c r="A21" s="2" t="s">
        <v>573</v>
      </c>
    </row>
    <row r="22" spans="1:1">
      <c r="A22" s="2" t="s">
        <v>568</v>
      </c>
    </row>
    <row r="23" spans="1:1">
      <c r="A23" s="1" t="s">
        <v>743</v>
      </c>
    </row>
    <row r="24" spans="1:1">
      <c r="A24" s="2" t="s">
        <v>467</v>
      </c>
    </row>
    <row r="25" spans="1:1">
      <c r="A25" s="2" t="s">
        <v>575</v>
      </c>
    </row>
    <row r="26" spans="1:1">
      <c r="A26" s="2" t="s">
        <v>581</v>
      </c>
    </row>
    <row r="27" spans="1:1">
      <c r="A27" s="2" t="s">
        <v>637</v>
      </c>
    </row>
    <row r="28" spans="1:1">
      <c r="A28" s="2" t="s">
        <v>333</v>
      </c>
    </row>
    <row r="29" spans="1:1">
      <c r="A29" s="2" t="s">
        <v>355</v>
      </c>
    </row>
    <row r="30" spans="1:1">
      <c r="A30" s="2" t="s">
        <v>478</v>
      </c>
    </row>
    <row r="31" spans="1:1">
      <c r="A31" s="2" t="s">
        <v>469</v>
      </c>
    </row>
    <row r="32" spans="1:1">
      <c r="A32" s="2" t="s">
        <v>484</v>
      </c>
    </row>
    <row r="33" spans="1:1">
      <c r="A33" s="2" t="s">
        <v>498</v>
      </c>
    </row>
    <row r="34" spans="1:1">
      <c r="A34" s="1" t="s">
        <v>741</v>
      </c>
    </row>
    <row r="35" spans="1:1">
      <c r="A35" s="2" t="s">
        <v>389</v>
      </c>
    </row>
    <row r="36" spans="1:1">
      <c r="A36" s="2" t="s">
        <v>360</v>
      </c>
    </row>
    <row r="37" spans="1:1">
      <c r="A37" s="2" t="s">
        <v>654</v>
      </c>
    </row>
    <row r="38" spans="1:1">
      <c r="A38" s="1" t="s">
        <v>867</v>
      </c>
    </row>
    <row r="39" spans="1:1">
      <c r="A39" s="1" t="s">
        <v>830</v>
      </c>
    </row>
    <row r="40" spans="1:1">
      <c r="A40" s="2" t="s">
        <v>419</v>
      </c>
    </row>
    <row r="41" spans="1:1">
      <c r="A41" s="1" t="s">
        <v>742</v>
      </c>
    </row>
    <row r="42" spans="1:1">
      <c r="A42" s="1" t="s">
        <v>878</v>
      </c>
    </row>
    <row r="43" spans="1:1">
      <c r="A43" s="1" t="s">
        <v>872</v>
      </c>
    </row>
    <row r="44" spans="1:1">
      <c r="A44" s="2" t="s">
        <v>416</v>
      </c>
    </row>
    <row r="45" spans="1:1">
      <c r="A45" s="1" t="s">
        <v>718</v>
      </c>
    </row>
    <row r="46" spans="1:1">
      <c r="A46" s="1" t="s">
        <v>902</v>
      </c>
    </row>
    <row r="47" spans="1:1">
      <c r="A47" s="2" t="s">
        <v>617</v>
      </c>
    </row>
    <row r="48" spans="1:1">
      <c r="A48" s="2" t="s">
        <v>272</v>
      </c>
    </row>
    <row r="49" spans="1:1">
      <c r="A49" s="2" t="s">
        <v>585</v>
      </c>
    </row>
    <row r="50" spans="1:1">
      <c r="A50" s="2" t="s">
        <v>336</v>
      </c>
    </row>
    <row r="51" spans="1:1">
      <c r="A51" s="1" t="s">
        <v>876</v>
      </c>
    </row>
    <row r="52" spans="1:1">
      <c r="A52" s="1" t="s">
        <v>810</v>
      </c>
    </row>
    <row r="53" spans="1:1">
      <c r="A53" s="2" t="s">
        <v>255</v>
      </c>
    </row>
    <row r="54" spans="1:1">
      <c r="A54" s="2" t="s">
        <v>587</v>
      </c>
    </row>
    <row r="55" spans="1:1">
      <c r="A55" s="1" t="s">
        <v>941</v>
      </c>
    </row>
    <row r="56" spans="1:1">
      <c r="A56" s="2" t="s">
        <v>522</v>
      </c>
    </row>
    <row r="57" spans="1:1">
      <c r="A57" s="2" t="s">
        <v>320</v>
      </c>
    </row>
    <row r="58" spans="1:1">
      <c r="A58" s="2" t="s">
        <v>560</v>
      </c>
    </row>
    <row r="59" spans="1:1">
      <c r="A59" s="1" t="s">
        <v>880</v>
      </c>
    </row>
    <row r="60" spans="1:1">
      <c r="A60" s="1" t="s">
        <v>903</v>
      </c>
    </row>
    <row r="61" spans="1:1">
      <c r="A61" s="2" t="s">
        <v>407</v>
      </c>
    </row>
    <row r="62" spans="1:1">
      <c r="A62" s="2" t="s">
        <v>382</v>
      </c>
    </row>
    <row r="63" spans="1:1">
      <c r="A63" s="1" t="s">
        <v>817</v>
      </c>
    </row>
    <row r="64" spans="1:1">
      <c r="A64" s="2" t="s">
        <v>270</v>
      </c>
    </row>
    <row r="65" spans="1:1">
      <c r="A65" s="2" t="s">
        <v>290</v>
      </c>
    </row>
    <row r="66" spans="1:1">
      <c r="A66" s="2" t="s">
        <v>261</v>
      </c>
    </row>
    <row r="67" spans="1:1">
      <c r="A67" s="2" t="s">
        <v>263</v>
      </c>
    </row>
    <row r="68" spans="1:1">
      <c r="A68" s="2" t="s">
        <v>688</v>
      </c>
    </row>
    <row r="69" spans="1:1">
      <c r="A69" s="2" t="s">
        <v>376</v>
      </c>
    </row>
    <row r="70" spans="1:1">
      <c r="A70" s="1" t="s">
        <v>856</v>
      </c>
    </row>
    <row r="71" spans="1:1">
      <c r="A71" s="2" t="s">
        <v>620</v>
      </c>
    </row>
    <row r="72" spans="1:1">
      <c r="A72" s="2" t="s">
        <v>274</v>
      </c>
    </row>
    <row r="73" spans="1:1">
      <c r="A73" s="2" t="s">
        <v>374</v>
      </c>
    </row>
    <row r="74" spans="1:1">
      <c r="A74" s="2" t="s">
        <v>693</v>
      </c>
    </row>
    <row r="75" spans="1:1">
      <c r="A75" s="2" t="s">
        <v>694</v>
      </c>
    </row>
    <row r="76" spans="1:1">
      <c r="A76" s="2" t="s">
        <v>223</v>
      </c>
    </row>
    <row r="77" spans="1:1">
      <c r="A77" s="2" t="s">
        <v>343</v>
      </c>
    </row>
    <row r="78" spans="1:1">
      <c r="A78" s="1" t="s">
        <v>726</v>
      </c>
    </row>
    <row r="79" spans="1:1">
      <c r="A79" s="2" t="s">
        <v>515</v>
      </c>
    </row>
    <row r="80" spans="1:1">
      <c r="A80" s="1" t="s">
        <v>819</v>
      </c>
    </row>
    <row r="81" spans="1:1">
      <c r="A81" s="1" t="s">
        <v>663</v>
      </c>
    </row>
    <row r="82" spans="1:1">
      <c r="A82" s="1" t="s">
        <v>749</v>
      </c>
    </row>
    <row r="83" spans="1:1">
      <c r="A83" s="2" t="s">
        <v>503</v>
      </c>
    </row>
    <row r="84" spans="1:1">
      <c r="A84" s="2" t="s">
        <v>643</v>
      </c>
    </row>
    <row r="85" spans="1:1">
      <c r="A85" s="2" t="s">
        <v>501</v>
      </c>
    </row>
    <row r="86" spans="1:1">
      <c r="A86" s="2" t="s">
        <v>627</v>
      </c>
    </row>
    <row r="87" spans="1:1">
      <c r="A87" s="1" t="s">
        <v>784</v>
      </c>
    </row>
    <row r="88" spans="1:1">
      <c r="A88" s="1" t="s">
        <v>848</v>
      </c>
    </row>
    <row r="89" spans="1:1">
      <c r="A89" s="2" t="s">
        <v>362</v>
      </c>
    </row>
    <row r="90" spans="1:1">
      <c r="A90" s="1" t="s">
        <v>770</v>
      </c>
    </row>
    <row r="91" spans="1:1">
      <c r="A91" s="2" t="s">
        <v>328</v>
      </c>
    </row>
    <row r="92" spans="1:1">
      <c r="A92" s="1" t="s">
        <v>841</v>
      </c>
    </row>
    <row r="93" spans="1:1">
      <c r="A93" s="2" t="s">
        <v>495</v>
      </c>
    </row>
    <row r="94" spans="1:1">
      <c r="A94" s="1" t="s">
        <v>939</v>
      </c>
    </row>
    <row r="95" spans="1:1">
      <c r="A95" s="2" t="s">
        <v>235</v>
      </c>
    </row>
    <row r="96" spans="1:1">
      <c r="A96" s="2" t="s">
        <v>570</v>
      </c>
    </row>
    <row r="97" spans="1:1">
      <c r="A97" s="1" t="s">
        <v>462</v>
      </c>
    </row>
    <row r="98" spans="1:1">
      <c r="A98" s="2" t="s">
        <v>268</v>
      </c>
    </row>
    <row r="99" spans="1:1">
      <c r="A99" s="1" t="s">
        <v>882</v>
      </c>
    </row>
    <row r="100" spans="1:1">
      <c r="A100" s="2" t="s">
        <v>455</v>
      </c>
    </row>
    <row r="101" spans="1:1">
      <c r="A101" s="2" t="s">
        <v>283</v>
      </c>
    </row>
    <row r="102" spans="1:1">
      <c r="A102" s="2" t="s">
        <v>309</v>
      </c>
    </row>
    <row r="103" spans="1:1">
      <c r="A103" s="2" t="s">
        <v>313</v>
      </c>
    </row>
    <row r="104" spans="1:1">
      <c r="A104" s="2" t="s">
        <v>394</v>
      </c>
    </row>
    <row r="105" spans="1:1">
      <c r="A105" s="2" t="s">
        <v>229</v>
      </c>
    </row>
    <row r="106" spans="1:1">
      <c r="A106" s="2" t="s">
        <v>423</v>
      </c>
    </row>
    <row r="107" spans="1:1">
      <c r="A107" s="1" t="s">
        <v>885</v>
      </c>
    </row>
    <row r="108" spans="1:1">
      <c r="A108" s="1" t="s">
        <v>716</v>
      </c>
    </row>
    <row r="109" spans="1:1">
      <c r="A109" s="2" t="s">
        <v>239</v>
      </c>
    </row>
    <row r="110" spans="1:1">
      <c r="A110" s="2" t="s">
        <v>418</v>
      </c>
    </row>
    <row r="111" spans="1:1">
      <c r="A111" s="1" t="s">
        <v>864</v>
      </c>
    </row>
    <row r="112" spans="1:1">
      <c r="A112" s="1" t="s">
        <v>828</v>
      </c>
    </row>
    <row r="113" spans="1:1">
      <c r="A113" s="2" t="s">
        <v>324</v>
      </c>
    </row>
    <row r="114" spans="1:1">
      <c r="A114" s="2" t="s">
        <v>279</v>
      </c>
    </row>
    <row r="115" spans="1:1">
      <c r="A115" s="2" t="s">
        <v>540</v>
      </c>
    </row>
    <row r="116" spans="1:1">
      <c r="A116" s="2" t="s">
        <v>317</v>
      </c>
    </row>
    <row r="117" spans="1:1">
      <c r="A117" s="2" t="s">
        <v>465</v>
      </c>
    </row>
    <row r="118" spans="1:1">
      <c r="A118" s="2" t="s">
        <v>506</v>
      </c>
    </row>
    <row r="119" spans="1:1">
      <c r="A119" s="2" t="s">
        <v>706</v>
      </c>
    </row>
    <row r="120" spans="1:1">
      <c r="A120" s="2" t="s">
        <v>646</v>
      </c>
    </row>
    <row r="121" spans="1:1">
      <c r="A121" s="1" t="s">
        <v>820</v>
      </c>
    </row>
    <row r="122" spans="1:1">
      <c r="A122" s="2" t="s">
        <v>265</v>
      </c>
    </row>
    <row r="123" spans="1:1">
      <c r="A123" s="2" t="s">
        <v>608</v>
      </c>
    </row>
    <row r="124" spans="1:1">
      <c r="A124" s="2" t="s">
        <v>397</v>
      </c>
    </row>
    <row r="125" spans="1:1">
      <c r="A125" s="2" t="s">
        <v>221</v>
      </c>
    </row>
    <row r="126" spans="1:1">
      <c r="A126" s="2" t="s">
        <v>363</v>
      </c>
    </row>
    <row r="127" spans="1:1">
      <c r="A127" s="1" t="s">
        <v>858</v>
      </c>
    </row>
    <row r="128" spans="1:1">
      <c r="A128" s="2" t="s">
        <v>345</v>
      </c>
    </row>
    <row r="129" spans="1:1">
      <c r="A129" s="1" t="s">
        <v>934</v>
      </c>
    </row>
    <row r="130" spans="1:1">
      <c r="A130" s="1" t="s">
        <v>758</v>
      </c>
    </row>
    <row r="131" spans="1:1">
      <c r="A131" s="2" t="s">
        <v>661</v>
      </c>
    </row>
    <row r="132" spans="1:1">
      <c r="A132" s="1" t="s">
        <v>923</v>
      </c>
    </row>
    <row r="133" spans="1:1">
      <c r="A133" s="2" t="s">
        <v>546</v>
      </c>
    </row>
    <row r="134" spans="1:1">
      <c r="A134" s="1" t="s">
        <v>921</v>
      </c>
    </row>
    <row r="135" spans="1:1">
      <c r="A135" s="1" t="s">
        <v>739</v>
      </c>
    </row>
    <row r="136" spans="1:1">
      <c r="A136" s="1" t="s">
        <v>791</v>
      </c>
    </row>
    <row r="137" spans="1:1">
      <c r="A137" s="1" t="s">
        <v>813</v>
      </c>
    </row>
    <row r="138" spans="1:1">
      <c r="A138" s="2" t="s">
        <v>278</v>
      </c>
    </row>
    <row r="139" spans="1:1">
      <c r="A139" s="2" t="s">
        <v>639</v>
      </c>
    </row>
    <row r="140" spans="1:1">
      <c r="A140" s="2" t="s">
        <v>364</v>
      </c>
    </row>
    <row r="141" spans="1:1">
      <c r="A141" s="2" t="s">
        <v>443</v>
      </c>
    </row>
    <row r="142" spans="1:1">
      <c r="A142" s="1" t="s">
        <v>217</v>
      </c>
    </row>
    <row r="143" spans="1:1">
      <c r="A143" s="2" t="s">
        <v>399</v>
      </c>
    </row>
    <row r="144" spans="1:1">
      <c r="A144" s="2" t="s">
        <v>674</v>
      </c>
    </row>
    <row r="145" spans="1:1">
      <c r="A145" s="2" t="s">
        <v>475</v>
      </c>
    </row>
    <row r="146" spans="1:1">
      <c r="A146" s="2" t="s">
        <v>215</v>
      </c>
    </row>
    <row r="147" spans="1:1">
      <c r="A147" s="2" t="s">
        <v>209</v>
      </c>
    </row>
    <row r="148" spans="1:1">
      <c r="A148" s="2" t="s">
        <v>206</v>
      </c>
    </row>
    <row r="149" spans="1:1">
      <c r="A149" s="2" t="s">
        <v>414</v>
      </c>
    </row>
    <row r="150" spans="1:1">
      <c r="A150" s="2" t="s">
        <v>338</v>
      </c>
    </row>
    <row r="151" spans="1:1">
      <c r="A151" s="2" t="s">
        <v>225</v>
      </c>
    </row>
    <row r="152" spans="1:1">
      <c r="A152" s="2" t="s">
        <v>445</v>
      </c>
    </row>
    <row r="153" spans="1:1">
      <c r="A153" s="2" t="s">
        <v>450</v>
      </c>
    </row>
    <row r="154" spans="1:1">
      <c r="A154" s="2" t="s">
        <v>357</v>
      </c>
    </row>
    <row r="155" spans="1:1">
      <c r="A155" s="2" t="s">
        <v>412</v>
      </c>
    </row>
    <row r="156" spans="1:1">
      <c r="A156" s="1" t="s">
        <v>744</v>
      </c>
    </row>
    <row r="157" spans="1:1">
      <c r="A157" s="1" t="s">
        <v>797</v>
      </c>
    </row>
    <row r="158" spans="1:1">
      <c r="A158" s="1" t="s">
        <v>897</v>
      </c>
    </row>
    <row r="159" spans="1:1">
      <c r="A159" s="2" t="s">
        <v>307</v>
      </c>
    </row>
    <row r="160" spans="1:1">
      <c r="A160" s="2" t="s">
        <v>488</v>
      </c>
    </row>
    <row r="161" spans="1:1">
      <c r="A161" s="2" t="s">
        <v>426</v>
      </c>
    </row>
    <row r="162" spans="1:1">
      <c r="A162" s="2" t="s">
        <v>259</v>
      </c>
    </row>
    <row r="163" spans="1:1">
      <c r="A163" s="1" t="s">
        <v>925</v>
      </c>
    </row>
    <row r="164" spans="1:1">
      <c r="A164" s="2" t="s">
        <v>610</v>
      </c>
    </row>
    <row r="165" spans="1:1">
      <c r="A165" s="2" t="s">
        <v>323</v>
      </c>
    </row>
    <row r="166" spans="1:1">
      <c r="A166" s="2" t="s">
        <v>579</v>
      </c>
    </row>
    <row r="167" spans="1:1">
      <c r="A167" s="2" t="s">
        <v>297</v>
      </c>
    </row>
    <row r="168" spans="1:1">
      <c r="A168" s="2" t="s">
        <v>368</v>
      </c>
    </row>
    <row r="169" spans="1:1">
      <c r="A169" s="2" t="s">
        <v>652</v>
      </c>
    </row>
    <row r="170" spans="1:1">
      <c r="A170" s="2" t="s">
        <v>629</v>
      </c>
    </row>
    <row r="171" spans="1:1">
      <c r="A171" s="2" t="s">
        <v>387</v>
      </c>
    </row>
    <row r="172" spans="1:1">
      <c r="A172" s="2" t="s">
        <v>380</v>
      </c>
    </row>
    <row r="173" spans="1:1">
      <c r="A173" s="2" t="s">
        <v>341</v>
      </c>
    </row>
    <row r="174" spans="1:1">
      <c r="A174" s="1" t="s">
        <v>887</v>
      </c>
    </row>
    <row r="175" spans="1:1">
      <c r="A175" s="2" t="s">
        <v>311</v>
      </c>
    </row>
    <row r="176" spans="1:1">
      <c r="A176" s="2" t="s">
        <v>509</v>
      </c>
    </row>
    <row r="177" spans="1:1">
      <c r="A177" s="2" t="s">
        <v>330</v>
      </c>
    </row>
    <row r="178" spans="1:1">
      <c r="A178" s="1" t="s">
        <v>890</v>
      </c>
    </row>
    <row r="179" spans="1:1">
      <c r="A179" s="1" t="s">
        <v>917</v>
      </c>
    </row>
    <row r="180" spans="1:1">
      <c r="A180" s="2" t="s">
        <v>702</v>
      </c>
    </row>
    <row r="181" spans="1:1">
      <c r="A181" s="2" t="s">
        <v>305</v>
      </c>
    </row>
    <row r="182" spans="1:1">
      <c r="A182" s="2" t="s">
        <v>518</v>
      </c>
    </row>
    <row r="183" spans="1:1">
      <c r="A183" s="2" t="s">
        <v>625</v>
      </c>
    </row>
    <row r="184" spans="1:1">
      <c r="A184" s="1" t="s">
        <v>793</v>
      </c>
    </row>
    <row r="185" spans="1:1">
      <c r="A185" s="1" t="s">
        <v>778</v>
      </c>
    </row>
    <row r="186" spans="1:1">
      <c r="A186" s="2" t="s">
        <v>677</v>
      </c>
    </row>
    <row r="187" spans="1:1">
      <c r="A187" s="2" t="s">
        <v>281</v>
      </c>
    </row>
    <row r="188" spans="1:1">
      <c r="A188" s="2" t="s">
        <v>233</v>
      </c>
    </row>
    <row r="189" spans="1:1">
      <c r="A189" s="2" t="s">
        <v>246</v>
      </c>
    </row>
    <row r="190" spans="1:1">
      <c r="A190" s="2" t="s">
        <v>554</v>
      </c>
    </row>
    <row r="191" spans="1:1">
      <c r="A191" s="2" t="s">
        <v>543</v>
      </c>
    </row>
    <row r="192" spans="1:1">
      <c r="A192" s="2" t="s">
        <v>557</v>
      </c>
    </row>
    <row r="193" spans="1:1">
      <c r="A193" s="2" t="s">
        <v>285</v>
      </c>
    </row>
    <row r="194" spans="1:1">
      <c r="A194" s="2" t="s">
        <v>623</v>
      </c>
    </row>
    <row r="195" spans="1:1">
      <c r="A195" s="1" t="s">
        <v>861</v>
      </c>
    </row>
    <row r="196" spans="1:1">
      <c r="A196" s="2" t="s">
        <v>409</v>
      </c>
    </row>
    <row r="197" spans="1:1">
      <c r="A197" s="2" t="s">
        <v>582</v>
      </c>
    </row>
    <row r="198" spans="1:1">
      <c r="A198" s="2" t="s">
        <v>669</v>
      </c>
    </row>
    <row r="199" spans="1:1">
      <c r="A199" s="2" t="s">
        <v>392</v>
      </c>
    </row>
    <row r="200" spans="1:1">
      <c r="A200" s="2" t="s">
        <v>219</v>
      </c>
    </row>
    <row r="201" spans="1:1">
      <c r="A201" s="2" t="s">
        <v>434</v>
      </c>
    </row>
    <row r="202" spans="1:1">
      <c r="A202" s="2" t="s">
        <v>385</v>
      </c>
    </row>
    <row r="203" spans="1:1">
      <c r="A203" s="2" t="s">
        <v>481</v>
      </c>
    </row>
    <row r="204" spans="1:1">
      <c r="A204" s="2" t="s">
        <v>613</v>
      </c>
    </row>
    <row r="205" spans="1:1">
      <c r="A205" s="2" t="s">
        <v>378</v>
      </c>
    </row>
    <row r="206" spans="1:1">
      <c r="A206" s="1" t="s">
        <v>899</v>
      </c>
    </row>
    <row r="207" spans="1:1">
      <c r="A207" s="2" t="s">
        <v>242</v>
      </c>
    </row>
    <row r="208" spans="1:1">
      <c r="A208" s="2" t="s">
        <v>421</v>
      </c>
    </row>
    <row r="209" spans="1:1">
      <c r="A209" s="1" t="s">
        <v>457</v>
      </c>
    </row>
    <row r="210" spans="1:1">
      <c r="A210" s="2" t="s">
        <v>353</v>
      </c>
    </row>
    <row r="211" spans="1:1">
      <c r="A211" s="1" t="s">
        <v>729</v>
      </c>
    </row>
    <row r="212" spans="1:1">
      <c r="A212" s="1" t="s">
        <v>915</v>
      </c>
    </row>
    <row r="213" spans="1:1">
      <c r="A213" s="2" t="s">
        <v>591</v>
      </c>
    </row>
    <row r="214" spans="1:1">
      <c r="A214" s="2" t="s">
        <v>327</v>
      </c>
    </row>
    <row r="215" spans="1:1">
      <c r="A215" s="1" t="s">
        <v>750</v>
      </c>
    </row>
    <row r="216" spans="1:1">
      <c r="A216" s="1" t="s">
        <v>752</v>
      </c>
    </row>
    <row r="217" spans="1:1">
      <c r="A217" s="1" t="s">
        <v>803</v>
      </c>
    </row>
    <row r="218" spans="1:1">
      <c r="A218" s="2" t="s">
        <v>549</v>
      </c>
    </row>
    <row r="219" spans="1:1">
      <c r="A219" s="2" t="s">
        <v>370</v>
      </c>
    </row>
    <row r="220" spans="1:1">
      <c r="A220" s="1" t="s">
        <v>838</v>
      </c>
    </row>
    <row r="221" spans="1:1">
      <c r="A221" s="2" t="s">
        <v>244</v>
      </c>
    </row>
    <row r="222" spans="1:1">
      <c r="A222" s="2" t="s">
        <v>293</v>
      </c>
    </row>
    <row r="223" spans="1:1">
      <c r="A223" s="2" t="s">
        <v>252</v>
      </c>
    </row>
    <row r="224" spans="1:1">
      <c r="A224" s="2" t="s">
        <v>530</v>
      </c>
    </row>
    <row r="225" spans="1:1">
      <c r="A225" s="2" t="s">
        <v>603</v>
      </c>
    </row>
    <row r="226" spans="1:1">
      <c r="A226" s="1" t="s">
        <v>792</v>
      </c>
    </row>
    <row r="227" spans="1:1">
      <c r="A227" s="1" t="s">
        <v>714</v>
      </c>
    </row>
    <row r="228" spans="1:1">
      <c r="A228" s="2" t="s">
        <v>712</v>
      </c>
    </row>
    <row r="229" spans="1:1">
      <c r="A229" s="1" t="s">
        <v>732</v>
      </c>
    </row>
    <row r="230" spans="1:1">
      <c r="A230" s="2" t="s">
        <v>664</v>
      </c>
    </row>
    <row r="231" spans="1:1">
      <c r="A231" s="1" t="s">
        <v>771</v>
      </c>
    </row>
    <row r="232" spans="1:1">
      <c r="A232" s="2" t="s">
        <v>372</v>
      </c>
    </row>
    <row r="233" spans="1:1">
      <c r="A233" s="2" t="s">
        <v>682</v>
      </c>
    </row>
    <row r="234" spans="1:1">
      <c r="A234" s="2" t="s">
        <v>431</v>
      </c>
    </row>
    <row r="235" spans="1:1">
      <c r="A235" s="1" t="s">
        <v>723</v>
      </c>
    </row>
    <row r="236" spans="1:1">
      <c r="A236" s="2" t="s">
        <v>641</v>
      </c>
    </row>
    <row r="237" spans="1:1">
      <c r="A237" s="1" t="s">
        <v>755</v>
      </c>
    </row>
    <row r="238" spans="1:1">
      <c r="A238" s="1" t="s">
        <v>853</v>
      </c>
    </row>
    <row r="239" spans="1:1">
      <c r="A239" s="2" t="s">
        <v>666</v>
      </c>
    </row>
    <row r="240" spans="1:1">
      <c r="A240" s="2" t="s">
        <v>649</v>
      </c>
    </row>
    <row r="241" spans="1:1">
      <c r="A241" s="2" t="s">
        <v>267</v>
      </c>
    </row>
    <row r="242" spans="1:1">
      <c r="A242" s="2" t="s">
        <v>227</v>
      </c>
    </row>
    <row r="243" spans="1:1">
      <c r="A243" s="2" t="s">
        <v>295</v>
      </c>
    </row>
    <row r="244" spans="1:1">
      <c r="A244" s="2" t="s">
        <v>303</v>
      </c>
    </row>
    <row r="245" spans="1:1">
      <c r="A245" s="2" t="s">
        <v>347</v>
      </c>
    </row>
    <row r="246" spans="1:1">
      <c r="A246" s="2" t="s">
        <v>594</v>
      </c>
    </row>
    <row r="247" spans="1:1">
      <c r="A247" s="2" t="s">
        <v>404</v>
      </c>
    </row>
    <row r="248" spans="1:1">
      <c r="A248" s="2" t="s">
        <v>460</v>
      </c>
    </row>
    <row r="249" spans="1:1">
      <c r="A249" s="2" t="s">
        <v>401</v>
      </c>
    </row>
    <row r="250" spans="1:1">
      <c r="A250" s="2" t="s">
        <v>615</v>
      </c>
    </row>
    <row r="251" spans="1:1">
      <c r="A251" s="2" t="s">
        <v>513</v>
      </c>
    </row>
    <row r="252" spans="1:1">
      <c r="A252" s="2" t="s">
        <v>248</v>
      </c>
    </row>
    <row r="253" spans="1:1">
      <c r="A253" s="2" t="s">
        <v>287</v>
      </c>
    </row>
    <row r="254" spans="1:1">
      <c r="A254" s="1" t="s">
        <v>658</v>
      </c>
    </row>
    <row r="255" spans="1:1">
      <c r="A255" s="2" t="s">
        <v>351</v>
      </c>
    </row>
    <row r="256" spans="1:1">
      <c r="A256" s="2" t="s">
        <v>453</v>
      </c>
    </row>
    <row r="257" spans="1:1">
      <c r="A257" s="1" t="s">
        <v>870</v>
      </c>
    </row>
    <row r="258" spans="1:1">
      <c r="A258" s="2" t="s">
        <v>631</v>
      </c>
    </row>
    <row r="259" spans="1:1">
      <c r="A259" s="2" t="s">
        <v>237</v>
      </c>
    </row>
    <row r="260" spans="1:1">
      <c r="A260" s="2" t="s">
        <v>276</v>
      </c>
    </row>
    <row r="261" spans="1:1">
      <c r="A261" s="2" t="s">
        <v>472</v>
      </c>
    </row>
    <row r="262" spans="1:1">
      <c r="A262" s="2" t="s">
        <v>528</v>
      </c>
    </row>
    <row r="263" spans="1:1">
      <c r="A263" s="1" t="s">
        <v>892</v>
      </c>
    </row>
    <row r="264" spans="1:1">
      <c r="A264" s="2" t="s">
        <v>536</v>
      </c>
    </row>
    <row r="265" spans="1:1">
      <c r="A265" s="1" t="s">
        <v>753</v>
      </c>
    </row>
    <row r="266" spans="1:1">
      <c r="A266" s="2" t="s">
        <v>566</v>
      </c>
    </row>
    <row r="267" spans="1:1">
      <c r="A267" s="2" t="s">
        <v>491</v>
      </c>
    </row>
    <row r="268" spans="1:1">
      <c r="A268" s="2" t="s">
        <v>349</v>
      </c>
    </row>
    <row r="269" spans="1:1">
      <c r="A269" s="1" t="s">
        <v>761</v>
      </c>
    </row>
    <row r="270" spans="1:1">
      <c r="A270" s="2" t="s">
        <v>710</v>
      </c>
    </row>
    <row r="271" spans="1:1">
      <c r="A271" s="1" t="s">
        <v>920</v>
      </c>
    </row>
    <row r="272" spans="1:1">
      <c r="A272" s="1" t="s">
        <v>746</v>
      </c>
    </row>
    <row r="273" spans="1:1">
      <c r="A273" s="2" t="s">
        <v>315</v>
      </c>
    </row>
    <row r="274" spans="1:1">
      <c r="A274" s="2" t="s">
        <v>947</v>
      </c>
    </row>
    <row r="275" spans="1:1">
      <c r="A275" s="1" t="s">
        <v>736</v>
      </c>
    </row>
    <row r="276" spans="1:1">
      <c r="A276" s="2" t="s">
        <v>437</v>
      </c>
    </row>
    <row r="277" spans="1:1">
      <c r="A277" s="1" t="s">
        <v>720</v>
      </c>
    </row>
    <row r="278" spans="1:1">
      <c r="A278" s="2" t="s">
        <v>520</v>
      </c>
    </row>
    <row r="279" spans="1:1">
      <c r="A279" s="1" t="s">
        <v>808</v>
      </c>
    </row>
    <row r="280" spans="1:1">
      <c r="A280" s="2" t="s">
        <v>250</v>
      </c>
    </row>
    <row r="281" spans="1:1">
      <c r="A281" s="2" t="s">
        <v>366</v>
      </c>
    </row>
    <row r="282" spans="1:1">
      <c r="A282" s="1" t="s">
        <v>908</v>
      </c>
    </row>
    <row r="283" spans="1:1">
      <c r="A283" s="2" t="s">
        <v>231</v>
      </c>
    </row>
    <row r="284" spans="1:1">
      <c r="A284" s="2" t="s">
        <v>671</v>
      </c>
    </row>
  </sheetData>
  <sortState ref="A2:A284">
    <sortCondition ref="A161"/>
  </sortState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B1:C42"/>
  <sheetViews>
    <sheetView workbookViewId="0">
      <selection activeCell="C19" sqref="C19"/>
    </sheetView>
  </sheetViews>
  <sheetFormatPr defaultColWidth="8.72477064220183" defaultRowHeight="14.5" outlineLevelCol="2"/>
  <cols>
    <col min="2" max="2" width="41" customWidth="1"/>
  </cols>
  <sheetData>
    <row r="1" spans="2:3">
      <c r="B1" t="s">
        <v>948</v>
      </c>
      <c r="C1">
        <v>40</v>
      </c>
    </row>
    <row r="2" spans="2:3">
      <c r="B2" t="s">
        <v>949</v>
      </c>
      <c r="C2">
        <v>50</v>
      </c>
    </row>
    <row r="3" spans="2:3">
      <c r="B3" t="s">
        <v>950</v>
      </c>
      <c r="C3">
        <v>40</v>
      </c>
    </row>
    <row r="4" spans="2:3">
      <c r="B4" t="s">
        <v>951</v>
      </c>
      <c r="C4">
        <v>50</v>
      </c>
    </row>
    <row r="5" spans="2:3">
      <c r="B5" t="s">
        <v>952</v>
      </c>
      <c r="C5">
        <v>15</v>
      </c>
    </row>
    <row r="6" spans="2:3">
      <c r="B6" t="s">
        <v>953</v>
      </c>
      <c r="C6">
        <v>15</v>
      </c>
    </row>
    <row r="7" spans="2:3">
      <c r="B7" t="s">
        <v>954</v>
      </c>
      <c r="C7">
        <v>15</v>
      </c>
    </row>
    <row r="8" spans="2:3">
      <c r="B8" t="s">
        <v>955</v>
      </c>
      <c r="C8">
        <v>5</v>
      </c>
    </row>
    <row r="9" spans="2:3">
      <c r="B9" t="s">
        <v>956</v>
      </c>
      <c r="C9">
        <v>5</v>
      </c>
    </row>
    <row r="10" spans="2:3">
      <c r="B10" t="s">
        <v>957</v>
      </c>
      <c r="C10">
        <v>5</v>
      </c>
    </row>
    <row r="11" spans="2:3">
      <c r="B11" t="s">
        <v>958</v>
      </c>
      <c r="C11">
        <v>25</v>
      </c>
    </row>
    <row r="12" spans="2:3">
      <c r="B12" t="s">
        <v>959</v>
      </c>
      <c r="C12">
        <v>0</v>
      </c>
    </row>
    <row r="13" spans="2:3">
      <c r="B13" t="s">
        <v>960</v>
      </c>
      <c r="C13">
        <v>15</v>
      </c>
    </row>
    <row r="14" spans="2:3">
      <c r="B14" t="s">
        <v>961</v>
      </c>
      <c r="C14">
        <v>200</v>
      </c>
    </row>
    <row r="15" spans="2:3">
      <c r="B15" t="s">
        <v>962</v>
      </c>
      <c r="C15">
        <v>280</v>
      </c>
    </row>
    <row r="16" spans="2:3">
      <c r="B16" t="s">
        <v>963</v>
      </c>
      <c r="C16">
        <v>15</v>
      </c>
    </row>
    <row r="17" spans="2:3">
      <c r="B17" t="s">
        <v>964</v>
      </c>
      <c r="C17">
        <v>5</v>
      </c>
    </row>
    <row r="18" spans="2:3">
      <c r="B18" t="s">
        <v>965</v>
      </c>
      <c r="C18">
        <v>5</v>
      </c>
    </row>
    <row r="19" spans="2:3">
      <c r="B19" t="s">
        <v>966</v>
      </c>
      <c r="C19">
        <v>280</v>
      </c>
    </row>
    <row r="20" spans="2:3">
      <c r="B20" t="s">
        <v>967</v>
      </c>
      <c r="C20">
        <v>25</v>
      </c>
    </row>
    <row r="21" spans="2:3">
      <c r="B21" t="s">
        <v>968</v>
      </c>
      <c r="C21">
        <v>5</v>
      </c>
    </row>
    <row r="22" spans="2:3">
      <c r="B22" t="s">
        <v>969</v>
      </c>
      <c r="C22">
        <v>200</v>
      </c>
    </row>
    <row r="23" spans="2:3">
      <c r="B23" t="s">
        <v>970</v>
      </c>
      <c r="C23">
        <v>350</v>
      </c>
    </row>
    <row r="24" spans="2:3">
      <c r="B24" t="s">
        <v>971</v>
      </c>
      <c r="C24">
        <v>5</v>
      </c>
    </row>
    <row r="25" spans="2:3">
      <c r="B25" t="s">
        <v>972</v>
      </c>
      <c r="C25">
        <v>5</v>
      </c>
    </row>
    <row r="26" spans="2:3">
      <c r="B26" t="s">
        <v>973</v>
      </c>
      <c r="C26">
        <v>0</v>
      </c>
    </row>
    <row r="27" spans="2:3">
      <c r="B27" t="s">
        <v>974</v>
      </c>
      <c r="C27">
        <v>0</v>
      </c>
    </row>
    <row r="28" spans="2:3">
      <c r="B28" t="s">
        <v>975</v>
      </c>
      <c r="C28">
        <v>0</v>
      </c>
    </row>
    <row r="29" spans="2:3">
      <c r="B29" t="s">
        <v>976</v>
      </c>
      <c r="C29">
        <v>0</v>
      </c>
    </row>
    <row r="30" spans="2:3">
      <c r="B30" t="s">
        <v>977</v>
      </c>
      <c r="C30">
        <v>5</v>
      </c>
    </row>
    <row r="31" spans="2:3">
      <c r="B31" t="s">
        <v>978</v>
      </c>
      <c r="C31">
        <v>5</v>
      </c>
    </row>
    <row r="32" spans="2:3">
      <c r="B32" t="s">
        <v>979</v>
      </c>
      <c r="C32">
        <v>5</v>
      </c>
    </row>
    <row r="33" spans="2:3">
      <c r="B33" t="s">
        <v>980</v>
      </c>
      <c r="C33">
        <v>40</v>
      </c>
    </row>
    <row r="34" spans="2:3">
      <c r="B34" t="s">
        <v>981</v>
      </c>
      <c r="C34">
        <v>5</v>
      </c>
    </row>
    <row r="35" spans="2:3">
      <c r="B35" t="s">
        <v>982</v>
      </c>
      <c r="C35">
        <v>5</v>
      </c>
    </row>
    <row r="36" spans="2:3">
      <c r="B36" t="s">
        <v>983</v>
      </c>
      <c r="C36">
        <v>50</v>
      </c>
    </row>
    <row r="37" spans="2:3">
      <c r="B37" t="s">
        <v>984</v>
      </c>
      <c r="C37">
        <v>0</v>
      </c>
    </row>
    <row r="38" spans="2:3">
      <c r="B38" t="s">
        <v>985</v>
      </c>
      <c r="C38">
        <v>50</v>
      </c>
    </row>
    <row r="39" spans="2:3">
      <c r="B39" t="s">
        <v>986</v>
      </c>
      <c r="C39">
        <v>10</v>
      </c>
    </row>
    <row r="40" spans="2:3">
      <c r="B40" t="s">
        <v>987</v>
      </c>
      <c r="C40">
        <v>0</v>
      </c>
    </row>
    <row r="41" spans="2:3">
      <c r="B41" t="s">
        <v>988</v>
      </c>
      <c r="C41">
        <v>5</v>
      </c>
    </row>
    <row r="42" spans="2:3">
      <c r="B42" t="s">
        <v>989</v>
      </c>
      <c r="C42">
        <v>25</v>
      </c>
    </row>
  </sheetData>
  <autoFilter xmlns:etc="http://www.wps.cn/officeDocument/2017/etCustomData" ref="B1:C42" etc:filterBottomFollowUsedRange="0">
    <extLst/>
  </autoFilter>
  <sortState ref="B1:C67">
    <sortCondition ref="B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索引目录</vt:lpstr>
      <vt:lpstr>封面</vt:lpstr>
      <vt:lpstr>固定资产汇总</vt:lpstr>
      <vt:lpstr>库存商品</vt:lpstr>
      <vt:lpstr>库存商品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我心浮云☁️</cp:lastModifiedBy>
  <dcterms:created xsi:type="dcterms:W3CDTF">2025-06-24T01:11:00Z</dcterms:created>
  <dcterms:modified xsi:type="dcterms:W3CDTF">2026-02-02T13:15:49Z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EBB4D0070D7E43449F752F238EAA7FF9_13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